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315" windowHeight="8130" tabRatio="612" activeTab="0"/>
  </bookViews>
  <sheets>
    <sheet name="тит" sheetId="1" r:id="rId1"/>
    <sheet name="Лист2" sheetId="2" state="hidden" r:id="rId2"/>
    <sheet name="окончат" sheetId="3" r:id="rId3"/>
    <sheet name="1" sheetId="4" state="hidden" r:id="rId4"/>
    <sheet name="2а" sheetId="5" state="hidden" r:id="rId5"/>
    <sheet name="2б" sheetId="6" state="hidden" r:id="rId6"/>
    <sheet name="3" sheetId="7" state="hidden" r:id="rId7"/>
    <sheet name="4а" sheetId="8" state="hidden" r:id="rId8"/>
    <sheet name="4б" sheetId="9" state="hidden" r:id="rId9"/>
    <sheet name="вспом" sheetId="10" state="hidden" r:id="rId10"/>
  </sheets>
  <externalReferences>
    <externalReference r:id="rId13"/>
    <externalReference r:id="rId14"/>
  </externalReferences>
  <definedNames>
    <definedName name="aa" localSheetId="9">#REF!</definedName>
    <definedName name="aa">#REF!</definedName>
    <definedName name="aa_4">#REF!</definedName>
    <definedName name="_xlnm.Print_Titles" localSheetId="9">'вспом'!$8:$8</definedName>
    <definedName name="_xlnm.Print_Titles" localSheetId="1">'Лист2'!$9:$10</definedName>
    <definedName name="_xlnm.Print_Titles" localSheetId="2">'окончат'!$9:$10</definedName>
    <definedName name="_xlnm.Print_Area" localSheetId="3">'1'!$A$1:$V$8</definedName>
    <definedName name="_xlnm.Print_Area" localSheetId="4">'2а'!$A$1:$V$8</definedName>
    <definedName name="_xlnm.Print_Area" localSheetId="5">'2б'!$A$1:$V$8</definedName>
    <definedName name="_xlnm.Print_Area" localSheetId="6">'3'!$A$1:$V$8</definedName>
    <definedName name="_xlnm.Print_Area" localSheetId="7">'4а'!$A$1:$V$8</definedName>
    <definedName name="_xlnm.Print_Area" localSheetId="8">'4б'!$A$1:$V$8</definedName>
    <definedName name="_xlnm.Print_Area" localSheetId="9">'вспом'!$A$1:$Y$205</definedName>
    <definedName name="_xlnm.Print_Area" localSheetId="1">'Лист2'!$A$1:$T$197</definedName>
    <definedName name="_xlnm.Print_Area" localSheetId="2">'окончат'!$A$1:$V$181</definedName>
    <definedName name="_xlnm.Print_Area" localSheetId="0">'тит'!$A$1:$BA$33</definedName>
  </definedNames>
  <calcPr fullCalcOnLoad="1"/>
</workbook>
</file>

<file path=xl/sharedStrings.xml><?xml version="1.0" encoding="utf-8"?>
<sst xmlns="http://schemas.openxmlformats.org/spreadsheetml/2006/main" count="2210" uniqueCount="637">
  <si>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</si>
  <si>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</si>
  <si>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</si>
  <si>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</si>
  <si>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</si>
  <si>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</si>
  <si>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</si>
  <si>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</si>
  <si>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</si>
  <si>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</si>
  <si>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</si>
  <si>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</si>
  <si>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</si>
  <si>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</si>
  <si>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</si>
  <si>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</si>
  <si>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Практика</t>
  </si>
  <si>
    <t>П</t>
  </si>
  <si>
    <t>К</t>
  </si>
  <si>
    <t>Всього</t>
  </si>
  <si>
    <t>Години</t>
  </si>
  <si>
    <t>Загальний обсяг</t>
  </si>
  <si>
    <t>Аудиторні</t>
  </si>
  <si>
    <t>самостійні</t>
  </si>
  <si>
    <t>лекції</t>
  </si>
  <si>
    <t xml:space="preserve">лаборат. </t>
  </si>
  <si>
    <t>практич</t>
  </si>
  <si>
    <t>НАЗВА ДИСЦИПЛІН</t>
  </si>
  <si>
    <t>Ректор __________________</t>
  </si>
  <si>
    <t>№ дисципл.</t>
  </si>
  <si>
    <t>кредити ESTD</t>
  </si>
  <si>
    <t>1</t>
  </si>
  <si>
    <t xml:space="preserve"> </t>
  </si>
  <si>
    <t>Кількість аудиторних годин по курсах і триместрах</t>
  </si>
  <si>
    <t>кількість тижнів у триместрі</t>
  </si>
  <si>
    <t>Триместровий контроль</t>
  </si>
  <si>
    <t>екзамени</t>
  </si>
  <si>
    <t>курс.проект.</t>
  </si>
  <si>
    <t>залік</t>
  </si>
  <si>
    <t>Технологія створення програмних продуктів</t>
  </si>
  <si>
    <t xml:space="preserve">Фізика </t>
  </si>
  <si>
    <t xml:space="preserve">Дискретна математика   </t>
  </si>
  <si>
    <t xml:space="preserve">Комп'ютерна схемотехніка та архітектура компютерів </t>
  </si>
  <si>
    <t xml:space="preserve">Організація баз даних та знань  </t>
  </si>
  <si>
    <t xml:space="preserve">Технології компютерного проектування </t>
  </si>
  <si>
    <t>Технології захисту інформації</t>
  </si>
  <si>
    <t xml:space="preserve">Компютерні мережі </t>
  </si>
  <si>
    <t xml:space="preserve">Компютерна графіка  </t>
  </si>
  <si>
    <t>Д</t>
  </si>
  <si>
    <t xml:space="preserve"> Кількість екзаменів</t>
  </si>
  <si>
    <t xml:space="preserve"> Кількість заліків</t>
  </si>
  <si>
    <t>на базі ВЗН І рівня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</si>
  <si>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(ВМ)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</si>
  <si>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</si>
  <si>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Моделювання систем  </t>
    </r>
    <r>
      <rPr>
        <sz val="12"/>
        <rFont val="Times New Roman"/>
        <family val="1"/>
      </rPr>
      <t>(КІТ)</t>
    </r>
  </si>
  <si>
    <t xml:space="preserve">Електротехніка та електроніка  </t>
  </si>
  <si>
    <t>Дипломне проектування</t>
  </si>
  <si>
    <t>*</t>
  </si>
  <si>
    <t xml:space="preserve">Крос-платформне програмування </t>
  </si>
  <si>
    <t>на базі ВНЗ 1 рівня</t>
  </si>
  <si>
    <t>у т.ч. на базі ВНЗ 1 рівня</t>
  </si>
  <si>
    <t>у т.ч. на базі академії</t>
  </si>
  <si>
    <t>1.1. Гуманітарні та соціально-економічні дисципліни</t>
  </si>
  <si>
    <t>1.2 Дисципліни природничо-наукової (фундаментальної) підготовки</t>
  </si>
  <si>
    <t>Разом (1.1):</t>
  </si>
  <si>
    <t>1.3. Дисципліни професійної і практичної підготовки</t>
  </si>
  <si>
    <t>1.3.1. Дисципліни професійної підготовки</t>
  </si>
  <si>
    <t>ООП  ДДМА</t>
  </si>
  <si>
    <t>Разом(1.2):</t>
  </si>
  <si>
    <t>Разом(1.3.1):</t>
  </si>
  <si>
    <t>1.3.2. Практична підготовки</t>
  </si>
  <si>
    <t>Технологічна практика (вивч.наук-досл ПП) ДДМА</t>
  </si>
  <si>
    <t>Переддипломна практика  ДДМА</t>
  </si>
  <si>
    <t>Дипломне проектування  ДДМА</t>
  </si>
  <si>
    <t>Державна атестацiя  ДДМА</t>
  </si>
  <si>
    <t>Разом(1.3.2):</t>
  </si>
  <si>
    <t>Разом(1 нормативні):</t>
  </si>
  <si>
    <t>2. ВИБІРКОВІ НАВЧАЛЬНІ ДИСЦИПЛІНИ</t>
  </si>
  <si>
    <t>Разом(2 вибіркові):</t>
  </si>
  <si>
    <t>Всього для бакалавра:</t>
  </si>
  <si>
    <t xml:space="preserve"> Кількість аудиторних год на тиждень</t>
  </si>
  <si>
    <r>
      <rPr>
        <b/>
        <sz val="12"/>
        <rFont val="Times New Roman"/>
        <family val="1"/>
      </rPr>
      <t xml:space="preserve">на базі  академії  </t>
    </r>
    <r>
      <rPr>
        <sz val="12"/>
        <rFont val="Times New Roman"/>
        <family val="1"/>
      </rPr>
      <t xml:space="preserve"> </t>
    </r>
  </si>
  <si>
    <t>Т</t>
  </si>
  <si>
    <t>2</t>
  </si>
  <si>
    <t>3</t>
  </si>
  <si>
    <t>4</t>
  </si>
  <si>
    <t>5</t>
  </si>
  <si>
    <t>1 курс</t>
  </si>
  <si>
    <t>2 курс</t>
  </si>
  <si>
    <t>дисципліни, які перезароховуються деканом факультету</t>
  </si>
  <si>
    <t>**</t>
  </si>
  <si>
    <t>дисципліни, які здаються за формою екстернату</t>
  </si>
  <si>
    <r>
      <rPr>
        <b/>
        <sz val="12"/>
        <rFont val="Times New Roman"/>
        <family val="1"/>
      </rPr>
      <t xml:space="preserve">на базі  ДДМА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</si>
  <si>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Міністерство освіти і науки України</t>
  </si>
  <si>
    <t>І . ГРАФІК НАВЧАЛЬНОГО ПРОЦЕСУ</t>
  </si>
  <si>
    <t>Т/П/Д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</si>
  <si>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</si>
  <si>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</si>
  <si>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</si>
  <si>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</si>
  <si>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</si>
  <si>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</si>
  <si>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</si>
  <si>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95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</si>
  <si>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ДЕРЖАВНА АТЕСТАЦІЯ</t>
  </si>
  <si>
    <t>Виробнича (вивч.наук-досл ПП)</t>
  </si>
  <si>
    <t>3+ 8 по 12 год</t>
  </si>
  <si>
    <t>3 + 8 по 12 год</t>
  </si>
  <si>
    <t>Основи охорони праці</t>
  </si>
  <si>
    <t>1уск</t>
  </si>
  <si>
    <t>2уск</t>
  </si>
  <si>
    <t>с*</t>
  </si>
  <si>
    <t>Зав. кафедри КІТ</t>
  </si>
  <si>
    <t>О.Ф.Тарасов</t>
  </si>
  <si>
    <t>Декан факультету ФАМІТ</t>
  </si>
  <si>
    <t>С.В. Подлєсний</t>
  </si>
  <si>
    <t>ісп.</t>
  </si>
  <si>
    <t>Історія української культури</t>
  </si>
  <si>
    <t xml:space="preserve">                  на базі ВНЗ 1 рівня</t>
  </si>
  <si>
    <t>Українська мова (за проф.спр.) на базі ВНЗ 1 рівня</t>
  </si>
  <si>
    <t>Філософія</t>
  </si>
  <si>
    <t xml:space="preserve">                  на базі  ДДМА</t>
  </si>
  <si>
    <r>
      <t xml:space="preserve">Безпека життєдіяльності </t>
    </r>
    <r>
      <rPr>
        <sz val="10"/>
        <rFont val="Times New Roman"/>
        <family val="1"/>
      </rPr>
      <t>на базі ВНЗ 1 рівня</t>
    </r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</si>
  <si>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</si>
  <si>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</si>
  <si>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</si>
  <si>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</si>
  <si>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</si>
  <si>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</si>
  <si>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</si>
  <si>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</si>
  <si>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1.2.1</t>
  </si>
  <si>
    <t>1.2.2</t>
  </si>
  <si>
    <t>1.2.2.1</t>
  </si>
  <si>
    <t>1.2.3</t>
  </si>
  <si>
    <t>1.2.4</t>
  </si>
  <si>
    <t>1.2.5</t>
  </si>
  <si>
    <t>1.2.6.1</t>
  </si>
  <si>
    <t>1.2.7</t>
  </si>
  <si>
    <t>1.2.6</t>
  </si>
  <si>
    <t xml:space="preserve">       ООП  ДДМА</t>
  </si>
  <si>
    <t>1.3.1</t>
  </si>
  <si>
    <t>1.3.2</t>
  </si>
  <si>
    <t xml:space="preserve">Методи та системи штучного інтелекту </t>
  </si>
  <si>
    <t>1.3.3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</si>
  <si>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</si>
  <si>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</si>
  <si>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</si>
  <si>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</si>
  <si>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</si>
  <si>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</si>
  <si>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</si>
  <si>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</si>
  <si>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1.3.8.1</t>
  </si>
  <si>
    <t>1.3.9</t>
  </si>
  <si>
    <t>1.3.9.1</t>
  </si>
  <si>
    <r>
      <t xml:space="preserve">на базі  ДДМА </t>
    </r>
    <r>
      <rPr>
        <sz val="12"/>
        <rFont val="Times New Roman"/>
        <family val="1"/>
      </rPr>
      <t>(КІТ)</t>
    </r>
  </si>
  <si>
    <t>1.3.10</t>
  </si>
  <si>
    <t>1.3.10.1</t>
  </si>
  <si>
    <t>1.3.11</t>
  </si>
  <si>
    <t>1.3.11.1</t>
  </si>
  <si>
    <t>1.3.11.2</t>
  </si>
  <si>
    <t>1.2.7.1</t>
  </si>
  <si>
    <t>1.3.12</t>
  </si>
  <si>
    <t>1.3.12.1</t>
  </si>
  <si>
    <t>1.3.12.2</t>
  </si>
  <si>
    <t>1.3.13.1</t>
  </si>
  <si>
    <t>1.3.13</t>
  </si>
  <si>
    <t>1.3.13.2</t>
  </si>
  <si>
    <t>курс.робота.</t>
  </si>
  <si>
    <t xml:space="preserve"> Кількість курсових  робіт</t>
  </si>
  <si>
    <t xml:space="preserve"> Кількість курсових проектів </t>
  </si>
  <si>
    <t>1.3.14</t>
  </si>
  <si>
    <t>1.3.15</t>
  </si>
  <si>
    <t>1.3.16</t>
  </si>
  <si>
    <t>1.3.16.1</t>
  </si>
  <si>
    <t>1.3.17</t>
  </si>
  <si>
    <t>1.3.17.1</t>
  </si>
  <si>
    <t>1.3.18</t>
  </si>
  <si>
    <t>1.3.18.1</t>
  </si>
  <si>
    <t>1.3.19</t>
  </si>
  <si>
    <t>1.3.19.1</t>
  </si>
  <si>
    <t>1.3.19.2</t>
  </si>
  <si>
    <t>1.3.20</t>
  </si>
  <si>
    <t xml:space="preserve">Історія України </t>
  </si>
  <si>
    <t>Безпека життєдіяльності та основи охорони праці</t>
  </si>
  <si>
    <t>1.2.1.1</t>
  </si>
  <si>
    <t>1.2.1.2</t>
  </si>
  <si>
    <t>1.2.1.2.1</t>
  </si>
  <si>
    <t xml:space="preserve">   на базі  ДДМА  </t>
  </si>
  <si>
    <r>
      <t xml:space="preserve">Теорія алгоритмів </t>
    </r>
    <r>
      <rPr>
        <i/>
        <sz val="10"/>
        <rFont val="Times New Roman"/>
        <family val="1"/>
      </rPr>
      <t>(+АДС)</t>
    </r>
    <r>
      <rPr>
        <b/>
        <sz val="12"/>
        <rFont val="Times New Roman"/>
        <family val="1"/>
      </rPr>
      <t xml:space="preserve">  </t>
    </r>
  </si>
  <si>
    <r>
      <t xml:space="preserve">Об'єктно -орієнтоване програмування </t>
    </r>
    <r>
      <rPr>
        <sz val="11"/>
        <rFont val="Times New Roman"/>
        <family val="1"/>
      </rPr>
      <t>на базі  академії  (КІТ)</t>
    </r>
  </si>
  <si>
    <r>
      <t xml:space="preserve">Системний аналіз </t>
    </r>
    <r>
      <rPr>
        <sz val="11"/>
        <rFont val="Times New Roman"/>
        <family val="1"/>
      </rPr>
      <t xml:space="preserve"> на базі  ДДМА(КІТ) </t>
    </r>
  </si>
  <si>
    <r>
      <t xml:space="preserve">Управління ІТ-проектами     </t>
    </r>
  </si>
  <si>
    <t>1.3.20.1</t>
  </si>
  <si>
    <t xml:space="preserve">   на базі  ДДМА (КІТ)   </t>
  </si>
  <si>
    <t xml:space="preserve">Технологія створення програмних продуктів (кур.пр) ДДМА </t>
  </si>
  <si>
    <t>1.1.1.2</t>
  </si>
  <si>
    <t>1.3.1.1</t>
  </si>
  <si>
    <t>2.3 Дисципліни професійної підготовки</t>
  </si>
  <si>
    <t xml:space="preserve">WEB - технології та WEB - дизайн  </t>
  </si>
  <si>
    <t>курс1</t>
  </si>
  <si>
    <t>курс2</t>
  </si>
  <si>
    <t xml:space="preserve"> 1 ОБОВ'ЯЗКОВІ НАВЧАЛЬНІ ДИСЦИПЛІНИ</t>
  </si>
  <si>
    <t>Итого</t>
  </si>
  <si>
    <r>
      <t xml:space="preserve">галузь знань:  </t>
    </r>
    <r>
      <rPr>
        <b/>
        <sz val="18"/>
        <rFont val="Times New Roman"/>
        <family val="1"/>
      </rPr>
      <t>12 " Інформаційні технології "</t>
    </r>
  </si>
  <si>
    <t>-</t>
  </si>
  <si>
    <t>Форма державної атестації (екзамен, дипломний проект (робота)</t>
  </si>
  <si>
    <t>43</t>
  </si>
  <si>
    <t>10</t>
  </si>
  <si>
    <t xml:space="preserve">Іноземна мова (за проф.спр.) </t>
  </si>
  <si>
    <t>Фізичне виховання</t>
  </si>
  <si>
    <t>2+с*</t>
  </si>
  <si>
    <t>нужно</t>
  </si>
  <si>
    <r>
      <t xml:space="preserve">Економіка та бізнес </t>
    </r>
    <r>
      <rPr>
        <sz val="12"/>
        <rFont val="Times New Roman"/>
        <family val="1"/>
      </rPr>
      <t xml:space="preserve">(ЕП)  </t>
    </r>
  </si>
  <si>
    <t>1.2.9</t>
  </si>
  <si>
    <t>1.2.9.1</t>
  </si>
  <si>
    <t>1.2.8</t>
  </si>
  <si>
    <t>1.2.8.1</t>
  </si>
  <si>
    <r>
      <t>Інтелектуальний аналіз даних</t>
    </r>
    <r>
      <rPr>
        <sz val="12"/>
        <rFont val="Times New Roman"/>
        <family val="1"/>
      </rPr>
      <t>(</t>
    </r>
    <r>
      <rPr>
        <sz val="9"/>
        <rFont val="Times New Roman"/>
        <family val="1"/>
      </rPr>
      <t xml:space="preserve">+РУБД) </t>
    </r>
  </si>
  <si>
    <t>1.3.2.1</t>
  </si>
  <si>
    <t>Операційні системи та системне програмування</t>
  </si>
  <si>
    <t>лекц. совм с полным</t>
  </si>
  <si>
    <t>1.3.2.2</t>
  </si>
  <si>
    <t>\4</t>
  </si>
  <si>
    <t>..</t>
  </si>
  <si>
    <t>`- объединено 12 дисциплин в 6 ( из них 10 в 5 кафедры КИТ)</t>
  </si>
  <si>
    <t>`- 5 дисциплин кафедры в учебном плане синхронизированы по лекциям с бакалаврами (4р), что уменьшит лекционную наурузку на 125 час.</t>
  </si>
  <si>
    <t>\2</t>
  </si>
  <si>
    <r>
      <rPr>
        <b/>
        <sz val="12"/>
        <rFont val="Times New Roman"/>
        <family val="1"/>
      </rPr>
      <t xml:space="preserve">на базі  ДДМА </t>
    </r>
    <r>
      <rPr>
        <sz val="12"/>
        <rFont val="Times New Roman"/>
        <family val="1"/>
      </rPr>
      <t xml:space="preserve">(ЕП)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</si>
  <si>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на базі  ДДМА </t>
    </r>
    <r>
      <rPr>
        <sz val="12"/>
        <rFont val="Times New Roman"/>
        <family val="1"/>
      </rPr>
      <t>(Фіз)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</si>
  <si>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\3</t>
  </si>
  <si>
    <t>За траєктор 3 дисц\ кредитів</t>
  </si>
  <si>
    <t>8</t>
  </si>
  <si>
    <t>практики</t>
  </si>
  <si>
    <t>0,5</t>
  </si>
  <si>
    <t>дипломна робота</t>
  </si>
  <si>
    <t xml:space="preserve">Всього вибіркових кр.за тр. 3  </t>
  </si>
  <si>
    <t>рекоменд</t>
  </si>
  <si>
    <r>
      <t xml:space="preserve">Операційні системи та системне програмування </t>
    </r>
    <r>
      <rPr>
        <sz val="10"/>
        <rFont val="Times New Roman"/>
        <family val="1"/>
      </rPr>
      <t xml:space="preserve"> на базі  академії  (КІТ)</t>
    </r>
  </si>
  <si>
    <r>
      <t xml:space="preserve">Системний аналіз </t>
    </r>
    <r>
      <rPr>
        <sz val="11"/>
        <rFont val="Times New Roman"/>
        <family val="1"/>
      </rPr>
      <t xml:space="preserve"> </t>
    </r>
  </si>
  <si>
    <t>прев 0</t>
  </si>
  <si>
    <r>
      <t>Разом</t>
    </r>
    <r>
      <rPr>
        <b/>
        <sz val="10"/>
        <rFont val="Times New Roman"/>
        <family val="1"/>
      </rPr>
      <t>(з урах ФВ-3 кр)</t>
    </r>
    <r>
      <rPr>
        <b/>
        <sz val="14"/>
        <rFont val="Times New Roman"/>
        <family val="1"/>
      </rPr>
      <t>:</t>
    </r>
  </si>
  <si>
    <t>Вступ до навчального  процесу</t>
  </si>
  <si>
    <t>1.2.3.1</t>
  </si>
  <si>
    <t>3д 3**</t>
  </si>
  <si>
    <t>5фд*6**</t>
  </si>
  <si>
    <t xml:space="preserve"> Примітка:  ф* / с* - секційні заняття (факультатив),                         ** - щорічне оцінювання фізичної підготовки студентів</t>
  </si>
  <si>
    <r>
      <t xml:space="preserve">   </t>
    </r>
    <r>
      <rPr>
        <b/>
        <sz val="12"/>
        <rFont val="Times New Roman"/>
        <family val="1"/>
      </rPr>
      <t xml:space="preserve">на базі  ДДМА  </t>
    </r>
  </si>
  <si>
    <r>
      <rPr>
        <b/>
        <sz val="12"/>
        <rFont val="Times New Roman"/>
        <family val="1"/>
      </rPr>
      <t>Екологія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на базі ВНЗ 1 рівня</t>
    </r>
  </si>
  <si>
    <r>
      <t xml:space="preserve">Організація баз даних та знань (кур) </t>
    </r>
    <r>
      <rPr>
        <sz val="10"/>
        <rFont val="Times New Roman"/>
        <family val="1"/>
      </rPr>
      <t xml:space="preserve">на базі  ДДМА (КІТ)  </t>
    </r>
  </si>
  <si>
    <t>2.2.4.1</t>
  </si>
  <si>
    <t>2.2.4.2</t>
  </si>
  <si>
    <r>
      <rPr>
        <b/>
        <sz val="12"/>
        <rFont val="Times New Roman"/>
        <family val="1"/>
      </rPr>
      <t xml:space="preserve"> на базі  ДДМА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</si>
  <si>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2.3.1.1</t>
  </si>
  <si>
    <t>2.2.3.2</t>
  </si>
  <si>
    <t>0,75</t>
  </si>
  <si>
    <t>2.2.1.2</t>
  </si>
  <si>
    <t>2.3.2.1</t>
  </si>
  <si>
    <t>\1</t>
  </si>
  <si>
    <t>6</t>
  </si>
  <si>
    <r>
      <t xml:space="preserve">Проектування інформаційних систем   </t>
    </r>
    <r>
      <rPr>
        <sz val="12"/>
        <rFont val="Times New Roman"/>
        <family val="1"/>
      </rPr>
      <t xml:space="preserve">на базі  ДДМА(КІТ)   </t>
    </r>
  </si>
  <si>
    <t>факт спец 3</t>
  </si>
  <si>
    <t>факт спец 2</t>
  </si>
  <si>
    <r>
      <t xml:space="preserve">Анатомія і фізіологія людини  </t>
    </r>
    <r>
      <rPr>
        <sz val="10"/>
        <rFont val="Times New Roman"/>
        <family val="1"/>
      </rPr>
      <t>(за спец. 3)</t>
    </r>
    <r>
      <rPr>
        <sz val="12"/>
        <rFont val="Times New Roman"/>
        <family val="1"/>
      </rPr>
      <t xml:space="preserve"> </t>
    </r>
  </si>
  <si>
    <r>
      <t xml:space="preserve">Медична термінологія та латинська мова </t>
    </r>
    <r>
      <rPr>
        <sz val="10"/>
        <rFont val="Times New Roman"/>
        <family val="1"/>
      </rPr>
      <t xml:space="preserve">(за спец. 3) </t>
    </r>
  </si>
  <si>
    <t>Термін навчання на базі ОПП молодшого спеціаліста - 2 роки</t>
  </si>
  <si>
    <t>Вища математика , теорія ймовірностей та математична статистика</t>
  </si>
  <si>
    <r>
      <t xml:space="preserve">ІНТЕГРОВАННИЙ  НАВЧАЛЬНИЙ ПЛАН </t>
    </r>
    <r>
      <rPr>
        <sz val="12"/>
        <rFont val="Times New Roman"/>
        <family val="1"/>
      </rPr>
      <t xml:space="preserve"> </t>
    </r>
  </si>
  <si>
    <r>
      <t xml:space="preserve">спеціальність: </t>
    </r>
    <r>
      <rPr>
        <b/>
        <sz val="18"/>
        <rFont val="Times New Roman"/>
        <family val="1"/>
      </rPr>
      <t>122   "Комп’ютерні науки "</t>
    </r>
  </si>
  <si>
    <r>
      <t xml:space="preserve">підготовки:      </t>
    </r>
    <r>
      <rPr>
        <b/>
        <sz val="18"/>
        <rFont val="Times New Roman"/>
        <family val="1"/>
      </rPr>
      <t>бакалавра</t>
    </r>
  </si>
  <si>
    <t xml:space="preserve">Кафедра КІТ -- денне (2 роки ) бакалавр,  прискорене </t>
  </si>
  <si>
    <r>
      <t xml:space="preserve">Математичні методи дослідження операцій </t>
    </r>
    <r>
      <rPr>
        <i/>
        <sz val="11"/>
        <rFont val="Times New Roman"/>
        <family val="1"/>
      </rPr>
      <t xml:space="preserve">(+ТПР як модуль) </t>
    </r>
  </si>
  <si>
    <r>
      <t xml:space="preserve">Алгоритмізація та програмування </t>
    </r>
    <r>
      <rPr>
        <sz val="11"/>
        <rFont val="Times New Roman"/>
        <family val="1"/>
      </rPr>
      <t xml:space="preserve">на базі   </t>
    </r>
    <r>
      <rPr>
        <i/>
        <sz val="9"/>
        <rFont val="Times New Roman"/>
        <family val="1"/>
      </rPr>
      <t>(+ числ методи як модуль)</t>
    </r>
  </si>
  <si>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 спец.2)</t>
    </r>
    <r>
      <rPr>
        <b/>
        <sz val="12"/>
        <rFont val="Times New Roman"/>
        <family val="1"/>
      </rPr>
      <t xml:space="preserve">  на базі  ДДМА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</si>
  <si>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Принципи побудови інтерфейсу для мобільних систем</t>
    </r>
    <r>
      <rPr>
        <sz val="10"/>
        <rFont val="Times New Roman"/>
        <family val="1"/>
      </rPr>
      <t xml:space="preserve"> (за спец .2,3) ДДМА</t>
    </r>
  </si>
  <si>
    <t>7</t>
  </si>
  <si>
    <t xml:space="preserve"> План навчального процесу на 2017/2018 навчальний рік (перехідний) для ІТ14 старий    (ІТП бакалавр  4р.)  </t>
  </si>
  <si>
    <t>Семестровий контроль</t>
  </si>
  <si>
    <t>Курс.робота</t>
  </si>
  <si>
    <t>Курс.проект.</t>
  </si>
  <si>
    <t>Кредити ECTS</t>
  </si>
  <si>
    <t>Кількість аудиторних годин по курсах і семестрах</t>
  </si>
  <si>
    <t>екзаменів</t>
  </si>
  <si>
    <t>заліків</t>
  </si>
  <si>
    <t>Разом</t>
  </si>
  <si>
    <t>3 курс</t>
  </si>
  <si>
    <t>4 курс</t>
  </si>
  <si>
    <t>кількість навчальних тижнів у семестрі</t>
  </si>
  <si>
    <t>1. ОБОВ'ЯЗКОВІ НАВЧАЛЬНІ  ДИСЦИПЛІНИ</t>
  </si>
  <si>
    <t xml:space="preserve">1.1.  Гуманітарні та соціально-економічні дисципліни  </t>
  </si>
  <si>
    <t>Іноземна мова (за професійним спрямуванням)</t>
  </si>
  <si>
    <t>1.1.1.1</t>
  </si>
  <si>
    <t>Іноземна мова (за професійним спрямуванням)_</t>
  </si>
  <si>
    <t>1.1.1.3</t>
  </si>
  <si>
    <t>Іноземна мова (за професійним спрямуванням )_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</si>
  <si>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</si>
  <si>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</si>
  <si>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</si>
  <si>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</si>
  <si>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</si>
  <si>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Іноземна мова (за професійним спрямуванням за траекторими) _</t>
  </si>
  <si>
    <t>12</t>
  </si>
  <si>
    <t>Історія України_</t>
  </si>
  <si>
    <t xml:space="preserve">Історія української культури_ </t>
  </si>
  <si>
    <t>Українська мова (за професійним спрямуванням)_</t>
  </si>
  <si>
    <t>Філософія_</t>
  </si>
  <si>
    <t>Разом :</t>
  </si>
  <si>
    <t>1.1.6.1</t>
  </si>
  <si>
    <t>1.1.6.2</t>
  </si>
  <si>
    <t>1.1.6.3</t>
  </si>
  <si>
    <t>3д</t>
  </si>
  <si>
    <t>1.1.6.4</t>
  </si>
  <si>
    <t>1.1.6.5</t>
  </si>
  <si>
    <t>1.1.6.6</t>
  </si>
  <si>
    <t>6д 6**</t>
  </si>
  <si>
    <t>1.1.6.7</t>
  </si>
  <si>
    <t>7ф*9дф* 9**11 дф*   12**</t>
  </si>
  <si>
    <t>Разом п.1.1:</t>
  </si>
  <si>
    <t>Примітка:    ф*, с* - факультатив (секційні заняття) ,                                 ** - щорічне оцінювання фізичної підготовки студентів</t>
  </si>
  <si>
    <t xml:space="preserve">1.2 Дисципліни природничо-наукової (фундаментальної) підготовки   </t>
  </si>
  <si>
    <t xml:space="preserve">Безпека життєдіяльності та основи охорони праці </t>
  </si>
  <si>
    <t>Безпека життєдіяльності_</t>
  </si>
  <si>
    <t>Основи охорони праці _</t>
  </si>
  <si>
    <t>1.2.12</t>
  </si>
  <si>
    <t>Вступ до навчального  процесу_</t>
  </si>
  <si>
    <t xml:space="preserve">Дискретна математика  </t>
  </si>
  <si>
    <t xml:space="preserve">Дискретна математика(КИТ)_   </t>
  </si>
  <si>
    <t>1.2.2.2</t>
  </si>
  <si>
    <t>Екологія (ХіОП)_</t>
  </si>
  <si>
    <t>Економіка та бізнес_</t>
  </si>
  <si>
    <t>Математика (ВМ)</t>
  </si>
  <si>
    <t>1.2.5.1</t>
  </si>
  <si>
    <t xml:space="preserve">Математика_   </t>
  </si>
  <si>
    <t>1.2.5.2</t>
  </si>
  <si>
    <t>1.2.5.3**</t>
  </si>
  <si>
    <r>
      <t xml:space="preserve">  </t>
    </r>
    <r>
      <rPr>
        <sz val="10"/>
        <rFont val="Times New Roman"/>
        <family val="1"/>
      </rPr>
      <t xml:space="preserve"> (за спец. 1,2  та окр. за спец. 3)</t>
    </r>
    <r>
      <rPr>
        <sz val="12"/>
        <rFont val="Times New Roman"/>
        <family val="1"/>
      </rPr>
      <t xml:space="preserve"> Математика_   </t>
    </r>
  </si>
  <si>
    <t>Математичні методи дослідження операцій</t>
  </si>
  <si>
    <t>1.2.6.1**</t>
  </si>
  <si>
    <r>
      <t>Математичні методи дослідження опе-рацій (КІТ)_</t>
    </r>
    <r>
      <rPr>
        <sz val="10"/>
        <rFont val="Times New Roman"/>
        <family val="1"/>
      </rPr>
      <t>(за спец. 1,2  та окр тр.3-1,5 кр.)</t>
    </r>
  </si>
  <si>
    <t>1.2.6.2</t>
  </si>
  <si>
    <r>
      <t>Математичні методи дослідження операцій(к.р.)</t>
    </r>
    <r>
      <rPr>
        <sz val="10"/>
        <rFont val="Times New Roman"/>
        <family val="1"/>
      </rPr>
      <t>(КІТ )_</t>
    </r>
  </si>
  <si>
    <r>
      <t xml:space="preserve">Теорія алгоритмів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</t>
    </r>
  </si>
  <si>
    <t>Теорія алгоритмів_</t>
  </si>
  <si>
    <t>1.2.8.2</t>
  </si>
  <si>
    <t>1.2.8.3</t>
  </si>
  <si>
    <r>
      <t>Теорія алгоритмів</t>
    </r>
    <r>
      <rPr>
        <sz val="10"/>
        <rFont val="Times New Roman"/>
        <family val="1"/>
      </rPr>
      <t>(кур.роб.)</t>
    </r>
    <r>
      <rPr>
        <sz val="12"/>
        <rFont val="Times New Roman"/>
        <family val="1"/>
      </rPr>
      <t xml:space="preserve"> _</t>
    </r>
  </si>
  <si>
    <t>Теорія ймовірностей, ймовірнісні процеси і мат.статистика (ВМ)_</t>
  </si>
  <si>
    <t>1.2.10</t>
  </si>
  <si>
    <r>
      <t xml:space="preserve">Теорія прийняття рішень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_ </t>
    </r>
  </si>
  <si>
    <t>1.2.11</t>
  </si>
  <si>
    <t>Фізика (Фіз)</t>
  </si>
  <si>
    <t>1.2.11.1</t>
  </si>
  <si>
    <t>Фізика _</t>
  </si>
  <si>
    <r>
      <rPr>
        <sz val="12"/>
        <rFont val="Times New Roman"/>
        <family val="1"/>
      </rPr>
      <t>1.2.11.2</t>
    </r>
    <r>
      <rPr>
        <sz val="14"/>
        <rFont val="Times New Roman"/>
        <family val="1"/>
      </rPr>
      <t>**</t>
    </r>
  </si>
  <si>
    <r>
      <t xml:space="preserve">  </t>
    </r>
    <r>
      <rPr>
        <sz val="10"/>
        <rFont val="Times New Roman"/>
        <family val="1"/>
      </rPr>
      <t xml:space="preserve">(за спец.1,2  та окр спец..3 - </t>
    </r>
    <r>
      <rPr>
        <sz val="12"/>
        <rFont val="Times New Roman"/>
        <family val="1"/>
      </rPr>
      <t>2 кр.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 Фізика_</t>
    </r>
  </si>
  <si>
    <t>Разом п.1.2 :</t>
  </si>
  <si>
    <t>Разом п.1.1 та п. 1.2 :</t>
  </si>
  <si>
    <r>
      <t xml:space="preserve">Примітка: </t>
    </r>
    <r>
      <rPr>
        <b/>
        <sz val="16"/>
        <rFont val="Times New Roman"/>
        <family val="1"/>
      </rPr>
      <t>**</t>
    </r>
    <r>
      <rPr>
        <b/>
        <sz val="12"/>
        <rFont val="Times New Roman"/>
        <family val="1"/>
      </rPr>
      <t xml:space="preserve">  - модулі дисциплін за спеціалізаціями планувати з 17\18 навч.року, узгодивши зміст з кафедрою КІТ </t>
    </r>
  </si>
  <si>
    <t xml:space="preserve">1.3. Дисципліни загально-професійної підготовки </t>
  </si>
  <si>
    <t>WEB-технології та WEB - дизайн (КІТ)</t>
  </si>
  <si>
    <t>_WEB-технології та WEB - дизайн_</t>
  </si>
  <si>
    <t>1.3.1.2</t>
  </si>
  <si>
    <t>Алгоритмізація та програмування (КІТ)_</t>
  </si>
  <si>
    <t>1.3.21</t>
  </si>
  <si>
    <r>
      <rPr>
        <sz val="12"/>
        <rFont val="Times New Roman"/>
        <family val="1"/>
      </rPr>
      <t>Алгоритми на дискретних структурах</t>
    </r>
    <r>
      <rPr>
        <sz val="10"/>
        <rFont val="Times New Roman"/>
        <family val="1"/>
      </rPr>
      <t xml:space="preserve"> (КІТ)_  </t>
    </r>
  </si>
  <si>
    <r>
      <t>Інтелектуальний аналіз даних</t>
    </r>
    <r>
      <rPr>
        <sz val="10"/>
        <rFont val="Times New Roman"/>
        <family val="1"/>
      </rPr>
      <t xml:space="preserve">  (КІТ)_</t>
    </r>
  </si>
  <si>
    <t>Компютерна графіка  (КІТ)</t>
  </si>
  <si>
    <t xml:space="preserve">_Компютерна графіка </t>
  </si>
  <si>
    <t>1.3.5.2</t>
  </si>
  <si>
    <t>Комп'ютерна схемотехніка та архітектура компютерів (КІТ)_</t>
  </si>
  <si>
    <t>Компютерні мережі (КІТ)</t>
  </si>
  <si>
    <t xml:space="preserve">_Компютерні мережі </t>
  </si>
  <si>
    <t>1.3.7.2</t>
  </si>
  <si>
    <t xml:space="preserve">Крос-платформне   програмування   (КІТ)_ </t>
  </si>
  <si>
    <t>Методи та системи штучного інтелекту</t>
  </si>
  <si>
    <t>Методи та системи штучного інтелекту (КІТ)_</t>
  </si>
  <si>
    <t>1.3.9.2</t>
  </si>
  <si>
    <t>Методи та системи штучного інтелекту (кур.)_</t>
  </si>
  <si>
    <t>Моделювання систем (КІТ)</t>
  </si>
  <si>
    <t xml:space="preserve">_Моделювання систем_ </t>
  </si>
  <si>
    <t>1.3.10.2</t>
  </si>
  <si>
    <t>_Моделювання систем _</t>
  </si>
  <si>
    <t>Об'єктно -орієнтоване програмування(КІТ)</t>
  </si>
  <si>
    <t xml:space="preserve">_Об'єктно -орієнтоване програмування </t>
  </si>
  <si>
    <t>Операційні системи (КІТ)_</t>
  </si>
  <si>
    <t>Організація баз даних та знань</t>
  </si>
  <si>
    <t>Організація баз даних та знань_ (КІТ)</t>
  </si>
  <si>
    <t>Організація баз даних та знань (кур)_</t>
  </si>
  <si>
    <t>Проектування інформаційних систем (КІТ)</t>
  </si>
  <si>
    <t>1.3.14.1</t>
  </si>
  <si>
    <t xml:space="preserve">_Проектування інформаційних систем </t>
  </si>
  <si>
    <t>1.3.14.2</t>
  </si>
  <si>
    <t>1.3.22</t>
  </si>
  <si>
    <r>
      <rPr>
        <sz val="12"/>
        <rFont val="Times New Roman"/>
        <family val="1"/>
      </rPr>
      <t>Робота з віддаленими базами даних (КІТ</t>
    </r>
    <r>
      <rPr>
        <b/>
        <sz val="12"/>
        <rFont val="Times New Roman"/>
        <family val="1"/>
      </rPr>
      <t xml:space="preserve">)_ </t>
    </r>
  </si>
  <si>
    <t>1.3.23</t>
  </si>
  <si>
    <t>Системне  програмування (КІТ)_</t>
  </si>
  <si>
    <t>Системний аналіз (КІТ) _</t>
  </si>
  <si>
    <t>Технології захисту інформації_ (КІТ)</t>
  </si>
  <si>
    <t>Технології компютерного проектування (КІТ)</t>
  </si>
  <si>
    <t xml:space="preserve">_Технології компютерного проектування </t>
  </si>
  <si>
    <t>1.3.17.2</t>
  </si>
  <si>
    <t>1.3.17.3</t>
  </si>
  <si>
    <t>Технології компютерного проектування (к.пр.)_</t>
  </si>
  <si>
    <t>Технології розподілених систем та паралельних обчислень  (КІТ)_</t>
  </si>
  <si>
    <t>Технологія створення програмних продуктів (КІТ)_</t>
  </si>
  <si>
    <t>Технологія створення програмних продуктів (кур)_</t>
  </si>
  <si>
    <t xml:space="preserve">Управління ІТ-проектами (КІТ)_ </t>
  </si>
  <si>
    <t>Разом п.1.3.:</t>
  </si>
  <si>
    <t>Разом обовязкова частина:</t>
  </si>
  <si>
    <t>2.1.Соціально-гуманітарні (факультативні) дисципліни (в 16\17 н.р. нема)</t>
  </si>
  <si>
    <t>2.1.1.1</t>
  </si>
  <si>
    <t>Соціологія (Філ)</t>
  </si>
  <si>
    <t>2.1.1.2</t>
  </si>
  <si>
    <t>Психологія  (ГО)</t>
  </si>
  <si>
    <t>2.1.1.3</t>
  </si>
  <si>
    <t>Правознавство  (ОіА)</t>
  </si>
  <si>
    <t>2.1.2.1</t>
  </si>
  <si>
    <t>Ділова риторика</t>
  </si>
  <si>
    <t>2.1.2.2</t>
  </si>
  <si>
    <t>Логіка  (Філ)</t>
  </si>
  <si>
    <t>2.1.2.3</t>
  </si>
  <si>
    <t>Релігієзнавство  (Філ)</t>
  </si>
  <si>
    <t>2.1.2.4</t>
  </si>
  <si>
    <t>Основи економічної теорії (ЕТ)</t>
  </si>
  <si>
    <t>2.1.2.5</t>
  </si>
  <si>
    <t>Етика та естетика  (Філ)</t>
  </si>
  <si>
    <t>2.2.2.6</t>
  </si>
  <si>
    <t>Історія науки і техніки</t>
  </si>
  <si>
    <t>2.1.2.7</t>
  </si>
  <si>
    <t>Інформаційні війни</t>
  </si>
  <si>
    <t>2.1.2.8</t>
  </si>
  <si>
    <t>Технол.психолог.саморегуляції та взаємодії</t>
  </si>
  <si>
    <t>2.1.3.1</t>
  </si>
  <si>
    <t xml:space="preserve">Основи маркетингу  (ОіА) </t>
  </si>
  <si>
    <t>2.1.3.2</t>
  </si>
  <si>
    <t>Господарське законодавство (ОіА)</t>
  </si>
  <si>
    <t>Разом п.2.1:</t>
  </si>
  <si>
    <t>2.2. Вибіркові дисципліни  фундаментальної та професійної підготовки (блок за  спеціалізаціями 1,2,3 )</t>
  </si>
  <si>
    <t>2.2.1.1</t>
  </si>
  <si>
    <r>
      <t xml:space="preserve">Інженерна графіка(ІіІГ)_ </t>
    </r>
    <r>
      <rPr>
        <sz val="10"/>
        <rFont val="Times New Roman"/>
        <family val="1"/>
      </rPr>
      <t xml:space="preserve"> (за спец. 1,2)</t>
    </r>
  </si>
  <si>
    <t>2.2.3</t>
  </si>
  <si>
    <r>
      <t xml:space="preserve">Проектування деталей та вузлів машин </t>
    </r>
    <r>
      <rPr>
        <sz val="12"/>
        <rFont val="Times New Roman"/>
        <family val="1"/>
      </rPr>
      <t>(КИТ)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(за спец. 1,2,3)</t>
    </r>
  </si>
  <si>
    <t>2.2.3.1</t>
  </si>
  <si>
    <t>_Проектування деталей та вузлів машин</t>
  </si>
  <si>
    <t>9</t>
  </si>
  <si>
    <r>
      <rPr>
        <sz val="12"/>
        <rFont val="Times New Roman"/>
        <family val="1"/>
      </rPr>
      <t>Технічна механіка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(ТМ) </t>
    </r>
    <r>
      <rPr>
        <sz val="10"/>
        <rFont val="Times New Roman"/>
        <family val="1"/>
      </rPr>
      <t xml:space="preserve">(за спец. 1,3)      </t>
    </r>
  </si>
  <si>
    <t>2.2.3.1.1</t>
  </si>
  <si>
    <t xml:space="preserve">  _Технічна механіка</t>
  </si>
  <si>
    <t>2.2.3.1.2</t>
  </si>
  <si>
    <r>
      <rPr>
        <sz val="12"/>
        <rFont val="Times New Roman"/>
        <family val="1"/>
      </rPr>
      <t>Принципи побудови інтерфейсу для мобільних систем</t>
    </r>
    <r>
      <rPr>
        <sz val="10"/>
        <rFont val="Times New Roman"/>
        <family val="1"/>
      </rPr>
      <t xml:space="preserve"> (за спец. 2)</t>
    </r>
  </si>
  <si>
    <t>\6</t>
  </si>
  <si>
    <t>2.2.3.3</t>
  </si>
  <si>
    <r>
      <t xml:space="preserve"> </t>
    </r>
    <r>
      <rPr>
        <sz val="12"/>
        <rFont val="Times New Roman"/>
        <family val="1"/>
      </rPr>
      <t>Розробка інтерактивних web-орієнтованих систем</t>
    </r>
    <r>
      <rPr>
        <sz val="10"/>
        <rFont val="Times New Roman"/>
        <family val="1"/>
      </rPr>
      <t xml:space="preserve"> (спец.2)</t>
    </r>
  </si>
  <si>
    <t>Іноземна мова (за професійним спрямуванням)  (за спец. 1,2)_</t>
  </si>
  <si>
    <r>
      <t xml:space="preserve">Медична термінологія та латинська мова </t>
    </r>
    <r>
      <rPr>
        <sz val="10"/>
        <rFont val="Times New Roman"/>
        <family val="1"/>
      </rPr>
      <t>(за спец. 3)  _</t>
    </r>
  </si>
  <si>
    <t>/3</t>
  </si>
  <si>
    <t>2.2.4.</t>
  </si>
  <si>
    <t>Електротехніка та електроніка</t>
  </si>
  <si>
    <r>
      <t xml:space="preserve">_Електротехніка та електроніка(ЕСА) </t>
    </r>
    <r>
      <rPr>
        <sz val="10"/>
        <rFont val="Times New Roman"/>
        <family val="1"/>
      </rPr>
      <t>(за спец. 1,2,3)</t>
    </r>
    <r>
      <rPr>
        <sz val="12"/>
        <rFont val="Times New Roman"/>
        <family val="1"/>
      </rPr>
      <t xml:space="preserve">  </t>
    </r>
  </si>
  <si>
    <t>2.2.4.2.1</t>
  </si>
  <si>
    <r>
      <t xml:space="preserve">_Електротехніка та електроніка  (КІТ)     </t>
    </r>
    <r>
      <rPr>
        <sz val="10"/>
        <rFont val="Times New Roman"/>
        <family val="1"/>
      </rPr>
      <t xml:space="preserve">(за спец. 1,2) </t>
    </r>
  </si>
  <si>
    <t>2.2.5.2</t>
  </si>
  <si>
    <t>Біотехнологічні системи і технології (АВП) (за спец. 3)</t>
  </si>
  <si>
    <t>\5</t>
  </si>
  <si>
    <t>2.2.4.2.2</t>
  </si>
  <si>
    <r>
      <t>Вузли та елементи медичної техніки (АВП)</t>
    </r>
    <r>
      <rPr>
        <sz val="10"/>
        <rFont val="Times New Roman"/>
        <family val="1"/>
      </rPr>
      <t xml:space="preserve"> (за спец. 3)</t>
    </r>
  </si>
  <si>
    <t>/2</t>
  </si>
  <si>
    <t>2.2.5.1</t>
  </si>
  <si>
    <r>
      <t xml:space="preserve">Чисельні методи  </t>
    </r>
    <r>
      <rPr>
        <sz val="10"/>
        <rFont val="Times New Roman"/>
        <family val="1"/>
      </rPr>
      <t>(КІТ)_ (за спец. 1,2)</t>
    </r>
  </si>
  <si>
    <t>Разом п.2.2:</t>
  </si>
  <si>
    <t>2.3 Вибіркові  дисципліни професійної підготовки за спеціалізаціями 1,2,3</t>
  </si>
  <si>
    <t>2.3.1</t>
  </si>
  <si>
    <t xml:space="preserve">Дисципліна  1 </t>
  </si>
  <si>
    <t>2.3.2</t>
  </si>
  <si>
    <t>Дисципліна  2</t>
  </si>
  <si>
    <t>2.3.3</t>
  </si>
  <si>
    <t>Дисципліна 3</t>
  </si>
  <si>
    <t>2.3.4</t>
  </si>
  <si>
    <t xml:space="preserve">Дисципліна 4 </t>
  </si>
  <si>
    <t>2.3.5</t>
  </si>
  <si>
    <t xml:space="preserve">Дисципліна 5 </t>
  </si>
  <si>
    <t>Разом п.2.3:</t>
  </si>
  <si>
    <r>
      <t>Основи технічної творчості та наукових досліджень (КІТ)</t>
    </r>
    <r>
      <rPr>
        <sz val="12"/>
        <rFont val="Times New Roman"/>
        <family val="1"/>
      </rPr>
      <t xml:space="preserve">  (за спец. 1,2,3)</t>
    </r>
  </si>
  <si>
    <t>2.3.1.2</t>
  </si>
  <si>
    <t>Біомедична механіка (АВП)(за спец. 3) в 17\18 не планувати</t>
  </si>
  <si>
    <t>Автоматизовані системи наукових досліджень (КІТ) (за спец. 1,3) вибір</t>
  </si>
  <si>
    <t>2.3.2.2</t>
  </si>
  <si>
    <t>Ймовірнісні процеси і мат. статистика в автоматизованих системах (КІТ) (за спец. 1,3) вибір</t>
  </si>
  <si>
    <t>2.3.3.1</t>
  </si>
  <si>
    <r>
      <t>Методи та засоби КІТ</t>
    </r>
    <r>
      <rPr>
        <sz val="12"/>
        <rFont val="Times New Roman"/>
        <family val="1"/>
      </rPr>
      <t xml:space="preserve"> (КІТ) (за спец. 1,3) </t>
    </r>
  </si>
  <si>
    <t>2.3.3.2</t>
  </si>
  <si>
    <r>
      <t>Розробка web –орієнтованих систем на основі фреймворків та  web-сервісів (КІТ)</t>
    </r>
    <r>
      <rPr>
        <sz val="10"/>
        <rFont val="Times New Roman"/>
        <family val="1"/>
      </rPr>
      <t xml:space="preserve"> (спец. 2)</t>
    </r>
  </si>
  <si>
    <t>2.3.4.1</t>
  </si>
  <si>
    <r>
      <t>Геометричне моделювання та  конструювання інженерних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(КІТ)  (за спец. 1,3) вибір</t>
    </r>
  </si>
  <si>
    <t>2.3.4.2</t>
  </si>
  <si>
    <t>Основи автоматизації вимірювань з елем. віртуального компютерного експерименту (Фіз) (за спец. 1,3) вибір</t>
  </si>
  <si>
    <t>2.3.4.3</t>
  </si>
  <si>
    <t>Розробка web –орієнтованих прикладніх систем  (КІТ) (спец. 2)</t>
  </si>
  <si>
    <t>2.3.5.1</t>
  </si>
  <si>
    <t>Управління якістю та взаємозамінність (ОПМ)  вибір</t>
  </si>
  <si>
    <t>2.3.5.2</t>
  </si>
  <si>
    <t>Фізичні основи сучасних напівпровідни-кових нанотехнологій (Фіз) вибір</t>
  </si>
  <si>
    <t>Разом вибіркова частина:</t>
  </si>
  <si>
    <t>3.  ПРАКТИЧНА ПІДГОТОВКА</t>
  </si>
  <si>
    <t>Ознайомча практика (офісні ПП)</t>
  </si>
  <si>
    <t>Виробнича практика (наук-досл. ПП)</t>
  </si>
  <si>
    <t xml:space="preserve">Виробнича практика (конструкторсько-технологічна) </t>
  </si>
  <si>
    <t>Переддипломна практика</t>
  </si>
  <si>
    <t>11,12</t>
  </si>
  <si>
    <t>Разом:</t>
  </si>
  <si>
    <t>4. ДЕРЖАВНА АТЕСТАЦІЯ</t>
  </si>
  <si>
    <t>Захист дипломного проекту (роботи)</t>
  </si>
  <si>
    <t xml:space="preserve">ЗАГАЛЬНА КІЛЬКІСТЬ </t>
  </si>
  <si>
    <t>факт</t>
  </si>
  <si>
    <t>С физ восп</t>
  </si>
  <si>
    <t>курс3</t>
  </si>
  <si>
    <t>курс4</t>
  </si>
  <si>
    <t>Кількість годин на тиждень</t>
  </si>
  <si>
    <t>Кількість  кредитів</t>
  </si>
  <si>
    <t xml:space="preserve"> Кількість курсових проектів</t>
  </si>
  <si>
    <t xml:space="preserve"> Кількість курсових робіт</t>
  </si>
  <si>
    <t>Триместри</t>
  </si>
  <si>
    <t>Кількість кредитів вібіркових дисциплін за траекторіями</t>
  </si>
  <si>
    <t>математика</t>
  </si>
  <si>
    <t>фізика</t>
  </si>
  <si>
    <t>ММДО</t>
  </si>
  <si>
    <t>курс.проект</t>
  </si>
  <si>
    <t>траект в практ</t>
  </si>
  <si>
    <t>х 0,5</t>
  </si>
  <si>
    <t>траект в дипл роботі</t>
  </si>
  <si>
    <t>х 0,75</t>
  </si>
  <si>
    <t>Всього:</t>
  </si>
  <si>
    <t>лекц. совм с полн. спец 3</t>
  </si>
  <si>
    <t>совм с полн. спец 3</t>
  </si>
  <si>
    <r>
      <t>Методи та засоби КІТ</t>
    </r>
    <r>
      <rPr>
        <sz val="12"/>
        <rFont val="Times New Roman"/>
        <family val="1"/>
      </rPr>
      <t xml:space="preserve"> (КІТ)</t>
    </r>
    <r>
      <rPr>
        <sz val="10"/>
        <rFont val="Times New Roman"/>
        <family val="1"/>
      </rPr>
      <t xml:space="preserve"> (за спец. 2)</t>
    </r>
    <r>
      <rPr>
        <sz val="12"/>
        <rFont val="Times New Roman"/>
        <family val="1"/>
      </rPr>
      <t xml:space="preserve">  ДДМА</t>
    </r>
  </si>
  <si>
    <r>
      <t xml:space="preserve">Технології розподілених систем та паралельних обчислень  </t>
    </r>
    <r>
      <rPr>
        <sz val="10"/>
        <rFont val="Times New Roman"/>
        <family val="1"/>
      </rPr>
      <t xml:space="preserve"> (за спец. 2,3)</t>
    </r>
  </si>
  <si>
    <r>
      <t xml:space="preserve">_Електротехніка та електроніка(КІТ) </t>
    </r>
    <r>
      <rPr>
        <sz val="10"/>
        <rFont val="Times New Roman"/>
        <family val="1"/>
      </rPr>
      <t>(за спец.2,3)</t>
    </r>
    <r>
      <rPr>
        <sz val="12"/>
        <rFont val="Times New Roman"/>
        <family val="1"/>
      </rPr>
      <t xml:space="preserve"> ДДМА </t>
    </r>
  </si>
  <si>
    <t>совм с полн. спец 2</t>
  </si>
  <si>
    <t>лекц. совм с полн. спец 2,3</t>
  </si>
  <si>
    <r>
      <t xml:space="preserve"> </t>
    </r>
    <r>
      <rPr>
        <sz val="12"/>
        <rFont val="Times New Roman"/>
        <family val="1"/>
      </rPr>
      <t>Розробка інтерактивних web-орієнтованих систем</t>
    </r>
    <r>
      <rPr>
        <sz val="10"/>
        <rFont val="Times New Roman"/>
        <family val="1"/>
      </rPr>
      <t xml:space="preserve"> ( за спец.2)  ДДМА</t>
    </r>
  </si>
  <si>
    <r>
      <t>Розробка web –орієнтованих систем на основі фреймворків та  web-сервісів (КІТ)</t>
    </r>
    <r>
      <rPr>
        <sz val="10"/>
        <rFont val="Times New Roman"/>
        <family val="1"/>
      </rPr>
      <t xml:space="preserve"> (за спец. 2)  ДДМА</t>
    </r>
  </si>
  <si>
    <t>Ймовірнісні процеси і мат. статистика в автоматизованих системах (КІТ) (за спец. 2,3)  ДДМА</t>
  </si>
  <si>
    <t xml:space="preserve">совм с полн. </t>
  </si>
  <si>
    <r>
      <t xml:space="preserve">Чисельні методи  </t>
    </r>
    <r>
      <rPr>
        <sz val="10"/>
        <rFont val="Times New Roman"/>
        <family val="1"/>
      </rPr>
      <t>(КІТ)_ (за спец. 2,3) ДДМА</t>
    </r>
  </si>
  <si>
    <t xml:space="preserve">В процессе формирования учебного плана на 17\18 уч.год с целью выполнения всех требований учебного отдела: </t>
  </si>
  <si>
    <t xml:space="preserve">План навчального процесу                 в 17\18 н.р.                             Спеціальність 122 "Комп`ютерні науки" </t>
  </si>
  <si>
    <t>Кваліфікація: бакалавр з комп'ютерних наук</t>
  </si>
  <si>
    <t>ЗАТВЕРДЖЕНО:</t>
  </si>
  <si>
    <t>на засіданні Вченої ради</t>
  </si>
  <si>
    <t>(Ковальов В.Д.)</t>
  </si>
  <si>
    <t>Основи технічної творчості та наукових досліджень (КІТ) за спец.2,3 ДДМА</t>
  </si>
  <si>
    <t>объединена из 2-х дисц</t>
  </si>
  <si>
    <t>в основном - 3 кредита. Сделать только на базе ДГМА</t>
  </si>
  <si>
    <t>2.2.5.2.1</t>
  </si>
  <si>
    <t>2.2.5.2.2</t>
  </si>
  <si>
    <t>сделал, как в основном плане</t>
  </si>
  <si>
    <t>уточнить кредиты</t>
  </si>
  <si>
    <t>Основи економічної теорії на базі ВНЗ 1 рівня</t>
  </si>
  <si>
    <t>Ознайомча практика на базі ВНЗ 1 рівня</t>
  </si>
  <si>
    <r>
      <t xml:space="preserve">форма навчання:     </t>
    </r>
    <r>
      <rPr>
        <b/>
        <sz val="18"/>
        <rFont val="Times New Roman"/>
        <family val="1"/>
      </rPr>
      <t xml:space="preserve">   денна  зі скороченим терміном навчання</t>
    </r>
  </si>
  <si>
    <t xml:space="preserve">лекции совм с полн. </t>
  </si>
  <si>
    <t>Виробнича практика на базі ВНЗ 1 рівня</t>
  </si>
  <si>
    <t>2.3.1 Дисципліни професійної підготовки(вибір вуза)</t>
  </si>
  <si>
    <t>2.3.2 Дисципліни професійної підготовки(за спеціалізаціями 2,3)</t>
  </si>
  <si>
    <t>Основи технічної творчості та наукових досліджень (КІТ) _ ДДМА</t>
  </si>
  <si>
    <t xml:space="preserve">Технології розподілених систем та паралельних обчислень </t>
  </si>
  <si>
    <r>
      <rPr>
        <b/>
        <sz val="12"/>
        <rFont val="Times New Roman"/>
        <family val="1"/>
      </rPr>
      <t>на базі  ДДМА _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</si>
  <si>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2.3.2.3</t>
  </si>
  <si>
    <t>2.3.2.4</t>
  </si>
  <si>
    <t xml:space="preserve">Електротехніка та електроніка(КІТ)  _ ДДМА </t>
  </si>
  <si>
    <t>2.3.1.3</t>
  </si>
  <si>
    <t>2.3.1.4</t>
  </si>
  <si>
    <t>2.3.1.5</t>
  </si>
  <si>
    <t>2.3.2.5</t>
  </si>
  <si>
    <t>2.3.2.6</t>
  </si>
  <si>
    <t>2.3.2.7</t>
  </si>
  <si>
    <t>2.3.2.8</t>
  </si>
  <si>
    <t>2.3.2.9</t>
  </si>
  <si>
    <t>2.3.2.10</t>
  </si>
  <si>
    <t>1к</t>
  </si>
  <si>
    <t>2к</t>
  </si>
  <si>
    <t>кредиты КИТ по курсам</t>
  </si>
  <si>
    <t xml:space="preserve">Всього вибіркових кр.за спец. 3  </t>
  </si>
  <si>
    <t>(разделение на специализации не учтено)</t>
  </si>
  <si>
    <t>2а</t>
  </si>
  <si>
    <t>2б</t>
  </si>
  <si>
    <t>4а</t>
  </si>
  <si>
    <t>4б</t>
  </si>
  <si>
    <t>2б д 2б**</t>
  </si>
  <si>
    <t>4а фд*4б**</t>
  </si>
  <si>
    <t>\2б</t>
  </si>
  <si>
    <t>\4а</t>
  </si>
  <si>
    <t>Семестр</t>
  </si>
  <si>
    <t>ПК</t>
  </si>
  <si>
    <r>
      <t>спеціалізація:</t>
    </r>
    <r>
      <rPr>
        <b/>
        <sz val="18"/>
        <rFont val="Times New Roman"/>
        <family val="1"/>
      </rPr>
      <t xml:space="preserve">  2 Комп’ютерні науки в WEB-орієнтованих системах</t>
    </r>
  </si>
  <si>
    <t xml:space="preserve">                      3 Комп’ютерні науки в медицині</t>
  </si>
  <si>
    <t>кількість тижнів у семестрі</t>
  </si>
  <si>
    <t xml:space="preserve">Теорія алгоритмів   </t>
  </si>
  <si>
    <t>"29  " березня    2018 р.</t>
  </si>
  <si>
    <t xml:space="preserve">План навчального процесу                 в 18\19 н.р.                             Спеціальність 122 "Комп`ютерні науки" </t>
  </si>
  <si>
    <t>\2а</t>
  </si>
  <si>
    <t xml:space="preserve">Автоматизовані системи наукових досліджень (КІТ) _  ДДМА </t>
  </si>
  <si>
    <t>реком</t>
  </si>
  <si>
    <t>За спец 3  дисц\ кредитів</t>
  </si>
  <si>
    <t>Дипломна робота</t>
  </si>
  <si>
    <t>Захист дипломної роботи</t>
  </si>
  <si>
    <t xml:space="preserve">В процессе формирования учебного плана  с целью выполнения всех требований учебного отдела: </t>
  </si>
  <si>
    <t>протокол № 8</t>
  </si>
  <si>
    <t>А</t>
  </si>
  <si>
    <t>2+48 год*</t>
  </si>
  <si>
    <t>4+48 год*</t>
  </si>
  <si>
    <t>2 тижні +48 год*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</si>
  <si>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</si>
  <si>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</si>
  <si>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r>
      <t xml:space="preserve">Інтелектуальний аналіз даних(+РУБД)  </t>
    </r>
    <r>
      <rPr>
        <b/>
        <sz val="12"/>
        <rFont val="Times New Roman"/>
        <family val="1"/>
      </rPr>
      <t xml:space="preserve">на базі  ДДМА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</si>
  <si>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Технології захисту інформації на базі  ДДМА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</si>
  <si>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Алгоритми на дискретних структурах   </t>
    </r>
    <r>
      <rPr>
        <sz val="10"/>
        <rFont val="Times New Roman"/>
        <family val="1"/>
      </rPr>
      <t>(КІТ)_  ДДМА</t>
    </r>
  </si>
  <si>
    <r>
      <t>Чисельні методи (КІТ)</t>
    </r>
    <r>
      <rPr>
        <sz val="10"/>
        <rFont val="Times New Roman"/>
        <family val="1"/>
      </rPr>
      <t xml:space="preserve"> (за спец. 2)</t>
    </r>
    <r>
      <rPr>
        <sz val="12"/>
        <rFont val="Times New Roman"/>
        <family val="1"/>
      </rPr>
      <t xml:space="preserve">  ДДМА</t>
    </r>
  </si>
  <si>
    <r>
      <t xml:space="preserve">Комп'ютерна схемотехніка та архі-тектура компютерів (КІТ) </t>
    </r>
    <r>
      <rPr>
        <sz val="10"/>
        <rFont val="Times New Roman"/>
        <family val="1"/>
      </rPr>
      <t>(за спец. 2)</t>
    </r>
    <r>
      <rPr>
        <sz val="12"/>
        <rFont val="Times New Roman"/>
        <family val="1"/>
      </rPr>
      <t xml:space="preserve">  ДДМА</t>
    </r>
  </si>
  <si>
    <r>
      <t xml:space="preserve">Математ.модел. і мат. статистика в системах біомедичн.призначення  (КІТ)     </t>
    </r>
    <r>
      <rPr>
        <sz val="10"/>
        <rFont val="Times New Roman"/>
        <family val="1"/>
      </rPr>
      <t>(за спец. 3)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нова</t>
    </r>
  </si>
  <si>
    <r>
      <rPr>
        <sz val="12"/>
        <rFont val="Times New Roman"/>
        <family val="1"/>
      </rPr>
      <t>Принципи побудови інтерфейсу для мобільних систем</t>
    </r>
    <r>
      <rPr>
        <sz val="10"/>
        <rFont val="Times New Roman"/>
        <family val="1"/>
      </rPr>
      <t xml:space="preserve"> (за спец .2)  (КИТ)  ДДМА</t>
    </r>
  </si>
  <si>
    <r>
      <t xml:space="preserve"> </t>
    </r>
    <r>
      <rPr>
        <sz val="12"/>
        <rFont val="Times New Roman"/>
        <family val="1"/>
      </rPr>
      <t>Розробка інтерактивних web-орієнтованих систем</t>
    </r>
    <r>
      <rPr>
        <sz val="10"/>
        <rFont val="Times New Roman"/>
        <family val="1"/>
      </rPr>
      <t xml:space="preserve"> ( за спец.2)  (КИТ) ДДМА</t>
    </r>
  </si>
  <si>
    <r>
      <t xml:space="preserve">Медикобіологічні  системи (КІТ железо) </t>
    </r>
    <r>
      <rPr>
        <sz val="10"/>
        <rFont val="Times New Roman"/>
        <family val="1"/>
      </rPr>
      <t>(за спец. 3)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нова</t>
    </r>
  </si>
  <si>
    <r>
      <t xml:space="preserve">Математична обробка медикобіологічних даних  (КІТ) </t>
    </r>
    <r>
      <rPr>
        <sz val="10"/>
        <rFont val="Times New Roman"/>
        <family val="1"/>
      </rPr>
      <t>(за спец. 3)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нова</t>
    </r>
  </si>
  <si>
    <t>зміна назви</t>
  </si>
  <si>
    <t>так</t>
  </si>
  <si>
    <t/>
  </si>
  <si>
    <t>викладач</t>
  </si>
  <si>
    <t>КН-18-1т, 1 семестр, 2018/2019 н.р.</t>
  </si>
  <si>
    <t>КН-18-1т, 2а семестр, 2018/2019 н.р.</t>
  </si>
  <si>
    <t>КН-18-1т, 2б семестр, 2018/2019 н.р.</t>
  </si>
  <si>
    <t>КН-17-1т, 3 семестр, 2018/2019 н.р.</t>
  </si>
  <si>
    <t>КН-17-1т, 4а семестр, 2018/2019 н.р.</t>
  </si>
  <si>
    <t>24+8 по 18 год</t>
  </si>
  <si>
    <t>58+8 по 18 год</t>
  </si>
  <si>
    <t>11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</si>
</sst>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,##0.0_-;\-* #,##0.0_-;\ &quot;&quot;_-;_-@_-"/>
    <numFmt numFmtId="209" formatCode="#,##0.00_-;\-* #,##0.00_-;\ &quot;&quot;_-;_-@_-"/>
    <numFmt numFmtId="210" formatCode="#,##0.000_-;\-* #,##0.000_-;\ &quot;&quot;_-;_-@_-"/>
    <numFmt numFmtId="211" formatCode="000000"/>
    <numFmt numFmtId="212" formatCode="#,##0.0000_-;\-* #,##0.0000_-;\ &quot;&quot;_-;_-@_-"/>
    <numFmt numFmtId="213" formatCode="[$-FC19]d\ mmmm\ yyyy\ &quot;г.&quot;"/>
    <numFmt numFmtId="214" formatCode="#,##0.0_ ;\-#,##0.0\ "/>
    <numFmt numFmtId="215" formatCode="#,##0_ ;\-#,##0\ "/>
    <numFmt numFmtId="216" formatCode="#,##0.00_ ;\-#,##0.00\ "/>
    <numFmt numFmtId="217" formatCode="#,##0.0;\-* #,##0.0_-;\ &quot;&quot;_-;_-@_-"/>
    <numFmt numFmtId="218" formatCode="#,##0_-;\-* #,##0_-;\ _-;_-@_-"/>
    <numFmt numFmtId="219" formatCode="#,##0;\-* #,##0_-;\ _-;_-@_-"/>
    <numFmt numFmtId="220" formatCode="#,##0.0_-;\-* #,##0.0_-;\ _-;_-@_-"/>
    <numFmt numFmtId="221" formatCode="#,##0.00_-;\-* #,##0.00_-;\ _-;_-@_-"/>
    <numFmt numFmtId="222" formatCode="#,##0.0;\-* #,##0.0_-;\ _-;_-@_-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1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2"/>
      <name val="Calibri"/>
      <family val="2"/>
    </font>
    <font>
      <b/>
      <sz val="12"/>
      <name val="Arial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Arial Cyr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2"/>
      <color indexed="40"/>
      <name val="Times New Roman"/>
      <family val="1"/>
    </font>
    <font>
      <sz val="9"/>
      <color indexed="40"/>
      <name val="Times New Roman"/>
      <family val="1"/>
    </font>
    <font>
      <sz val="8"/>
      <color indexed="40"/>
      <name val="Times New Roman"/>
      <family val="1"/>
    </font>
    <font>
      <sz val="10"/>
      <color indexed="40"/>
      <name val="Arial Cyr"/>
      <family val="0"/>
    </font>
    <font>
      <b/>
      <sz val="9"/>
      <color indexed="4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sz val="12"/>
      <color rgb="FF00B0F0"/>
      <name val="Times New Roman"/>
      <family val="1"/>
    </font>
    <font>
      <sz val="9"/>
      <color rgb="FF00B0F0"/>
      <name val="Times New Roman"/>
      <family val="1"/>
    </font>
    <font>
      <sz val="8"/>
      <color rgb="FF00B0F0"/>
      <name val="Times New Roman"/>
      <family val="1"/>
    </font>
    <font>
      <sz val="10"/>
      <color rgb="FF00B0F0"/>
      <name val="Arial Cyr"/>
      <family val="0"/>
    </font>
    <font>
      <b/>
      <sz val="9"/>
      <color rgb="FF00B0F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2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 applyProtection="1">
      <alignment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80" fontId="15" fillId="0" borderId="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180" fontId="1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left"/>
      <protection/>
    </xf>
    <xf numFmtId="0" fontId="1" fillId="0" borderId="1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1" xfId="0" applyNumberFormat="1" applyFont="1" applyFill="1" applyBorder="1" applyAlignment="1" applyProtection="1">
      <alignment horizontal="center" vertical="center"/>
      <protection/>
    </xf>
    <xf numFmtId="181" fontId="6" fillId="0" borderId="21" xfId="0" applyNumberFormat="1" applyFont="1" applyFill="1" applyBorder="1" applyAlignment="1" applyProtection="1">
      <alignment horizontal="center" vertical="center"/>
      <protection/>
    </xf>
    <xf numFmtId="182" fontId="2" fillId="0" borderId="24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>
      <alignment horizontal="center" vertical="center" wrapText="1"/>
    </xf>
    <xf numFmtId="182" fontId="6" fillId="0" borderId="2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 applyProtection="1">
      <alignment horizontal="center" vertical="center"/>
      <protection/>
    </xf>
    <xf numFmtId="180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180" fontId="8" fillId="0" borderId="31" xfId="0" applyNumberFormat="1" applyFont="1" applyFill="1" applyBorder="1" applyAlignment="1" applyProtection="1">
      <alignment vertical="center"/>
      <protection/>
    </xf>
    <xf numFmtId="0" fontId="6" fillId="7" borderId="1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vertical="center"/>
      <protection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180" fontId="2" fillId="4" borderId="0" xfId="0" applyNumberFormat="1" applyFont="1" applyFill="1" applyBorder="1" applyAlignment="1" applyProtection="1">
      <alignment vertical="center"/>
      <protection/>
    </xf>
    <xf numFmtId="49" fontId="6" fillId="4" borderId="15" xfId="0" applyNumberFormat="1" applyFont="1" applyFill="1" applyBorder="1" applyAlignment="1">
      <alignment vertical="center" wrapText="1"/>
    </xf>
    <xf numFmtId="49" fontId="13" fillId="4" borderId="10" xfId="0" applyNumberFormat="1" applyFont="1" applyFill="1" applyBorder="1" applyAlignment="1">
      <alignment horizontal="center" vertical="center"/>
    </xf>
    <xf numFmtId="180" fontId="8" fillId="6" borderId="0" xfId="0" applyNumberFormat="1" applyFont="1" applyFill="1" applyBorder="1" applyAlignment="1" applyProtection="1">
      <alignment vertical="center"/>
      <protection/>
    </xf>
    <xf numFmtId="180" fontId="8" fillId="7" borderId="0" xfId="0" applyNumberFormat="1" applyFont="1" applyFill="1" applyBorder="1" applyAlignment="1" applyProtection="1">
      <alignment vertical="center"/>
      <protection/>
    </xf>
    <xf numFmtId="181" fontId="2" fillId="31" borderId="10" xfId="0" applyNumberFormat="1" applyFont="1" applyFill="1" applyBorder="1" applyAlignment="1" applyProtection="1">
      <alignment horizontal="center" vertical="center"/>
      <protection/>
    </xf>
    <xf numFmtId="180" fontId="17" fillId="31" borderId="19" xfId="0" applyNumberFormat="1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NumberFormat="1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180" fontId="8" fillId="31" borderId="11" xfId="0" applyNumberFormat="1" applyFont="1" applyFill="1" applyBorder="1" applyAlignment="1" applyProtection="1">
      <alignment vertical="center"/>
      <protection/>
    </xf>
    <xf numFmtId="0" fontId="6" fillId="31" borderId="11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6" fillId="31" borderId="11" xfId="0" applyNumberFormat="1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6" fillId="31" borderId="10" xfId="0" applyNumberFormat="1" applyFont="1" applyFill="1" applyBorder="1" applyAlignment="1">
      <alignment horizontal="center" vertical="center" wrapText="1"/>
    </xf>
    <xf numFmtId="1" fontId="6" fillId="31" borderId="17" xfId="0" applyNumberFormat="1" applyFont="1" applyFill="1" applyBorder="1" applyAlignment="1">
      <alignment horizontal="center" vertical="center" wrapText="1"/>
    </xf>
    <xf numFmtId="1" fontId="1" fillId="31" borderId="10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180" fontId="8" fillId="31" borderId="10" xfId="0" applyNumberFormat="1" applyFont="1" applyFill="1" applyBorder="1" applyAlignment="1" applyProtection="1">
      <alignment vertical="center"/>
      <protection/>
    </xf>
    <xf numFmtId="0" fontId="2" fillId="31" borderId="37" xfId="0" applyFont="1" applyFill="1" applyBorder="1" applyAlignment="1">
      <alignment horizontal="center" vertical="center" wrapText="1"/>
    </xf>
    <xf numFmtId="180" fontId="8" fillId="31" borderId="0" xfId="0" applyNumberFormat="1" applyFont="1" applyFill="1" applyBorder="1" applyAlignment="1" applyProtection="1">
      <alignment vertical="center"/>
      <protection/>
    </xf>
    <xf numFmtId="181" fontId="2" fillId="31" borderId="13" xfId="0" applyNumberFormat="1" applyFont="1" applyFill="1" applyBorder="1" applyAlignment="1" applyProtection="1">
      <alignment horizontal="center" vertical="center"/>
      <protection/>
    </xf>
    <xf numFmtId="49" fontId="6" fillId="31" borderId="10" xfId="0" applyNumberFormat="1" applyFont="1" applyFill="1" applyBorder="1" applyAlignment="1">
      <alignment horizontal="center" vertical="center" wrapText="1"/>
    </xf>
    <xf numFmtId="1" fontId="6" fillId="31" borderId="11" xfId="0" applyNumberFormat="1" applyFont="1" applyFill="1" applyBorder="1" applyAlignment="1">
      <alignment horizontal="center" vertical="center" wrapText="1"/>
    </xf>
    <xf numFmtId="49" fontId="6" fillId="31" borderId="13" xfId="0" applyNumberFormat="1" applyFont="1" applyFill="1" applyBorder="1" applyAlignment="1">
      <alignment horizontal="center" vertical="center" wrapText="1"/>
    </xf>
    <xf numFmtId="49" fontId="1" fillId="31" borderId="11" xfId="0" applyNumberFormat="1" applyFont="1" applyFill="1" applyBorder="1" applyAlignment="1">
      <alignment horizontal="center" vertical="center" wrapText="1"/>
    </xf>
    <xf numFmtId="49" fontId="6" fillId="31" borderId="14" xfId="0" applyNumberFormat="1" applyFont="1" applyFill="1" applyBorder="1" applyAlignment="1">
      <alignment horizontal="center" vertical="center" wrapText="1"/>
    </xf>
    <xf numFmtId="180" fontId="2" fillId="0" borderId="41" xfId="0" applyNumberFormat="1" applyFont="1" applyFill="1" applyBorder="1" applyAlignment="1" applyProtection="1">
      <alignment vertical="center"/>
      <protection/>
    </xf>
    <xf numFmtId="180" fontId="8" fillId="7" borderId="42" xfId="0" applyNumberFormat="1" applyFont="1" applyFill="1" applyBorder="1" applyAlignment="1" applyProtection="1">
      <alignment vertical="center"/>
      <protection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vertical="justify" wrapText="1"/>
    </xf>
    <xf numFmtId="0" fontId="2" fillId="0" borderId="2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180" fontId="2" fillId="0" borderId="42" xfId="0" applyNumberFormat="1" applyFont="1" applyFill="1" applyBorder="1" applyAlignment="1" applyProtection="1">
      <alignment vertical="center"/>
      <protection/>
    </xf>
    <xf numFmtId="180" fontId="8" fillId="0" borderId="25" xfId="0" applyNumberFormat="1" applyFont="1" applyFill="1" applyBorder="1" applyAlignment="1" applyProtection="1">
      <alignment vertical="center"/>
      <protection/>
    </xf>
    <xf numFmtId="0" fontId="6" fillId="6" borderId="39" xfId="0" applyFont="1" applyFill="1" applyBorder="1" applyAlignment="1">
      <alignment horizontal="center" vertical="center" wrapText="1"/>
    </xf>
    <xf numFmtId="180" fontId="2" fillId="0" borderId="41" xfId="0" applyNumberFormat="1" applyFont="1" applyFill="1" applyBorder="1" applyAlignment="1" applyProtection="1">
      <alignment vertical="center"/>
      <protection/>
    </xf>
    <xf numFmtId="180" fontId="8" fillId="0" borderId="48" xfId="0" applyNumberFormat="1" applyFont="1" applyFill="1" applyBorder="1" applyAlignment="1" applyProtection="1">
      <alignment vertical="center"/>
      <protection/>
    </xf>
    <xf numFmtId="180" fontId="8" fillId="0" borderId="4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180" fontId="17" fillId="31" borderId="18" xfId="0" applyNumberFormat="1" applyFont="1" applyFill="1" applyBorder="1" applyAlignment="1" applyProtection="1">
      <alignment horizontal="center" vertical="center"/>
      <protection/>
    </xf>
    <xf numFmtId="181" fontId="2" fillId="31" borderId="50" xfId="0" applyNumberFormat="1" applyFont="1" applyFill="1" applyBorder="1" applyAlignment="1" applyProtection="1">
      <alignment horizontal="center" vertical="center"/>
      <protection/>
    </xf>
    <xf numFmtId="181" fontId="2" fillId="31" borderId="49" xfId="0" applyNumberFormat="1" applyFont="1" applyFill="1" applyBorder="1" applyAlignment="1" applyProtection="1">
      <alignment horizontal="center" vertical="center"/>
      <protection/>
    </xf>
    <xf numFmtId="181" fontId="2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7" borderId="51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center"/>
      <protection/>
    </xf>
    <xf numFmtId="0" fontId="23" fillId="0" borderId="0" xfId="53" applyFont="1" applyAlignment="1">
      <alignment/>
      <protection/>
    </xf>
    <xf numFmtId="0" fontId="0" fillId="0" borderId="0" xfId="53" applyAlignment="1">
      <alignment wrapText="1"/>
      <protection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left"/>
      <protection/>
    </xf>
    <xf numFmtId="0" fontId="26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0" fillId="0" borderId="0" xfId="53" applyBorder="1" applyAlignment="1">
      <alignment horizontal="center" vertical="center"/>
      <protection/>
    </xf>
    <xf numFmtId="49" fontId="6" fillId="0" borderId="0" xfId="54" applyNumberFormat="1" applyFont="1" applyBorder="1" applyAlignment="1">
      <alignment horizontal="right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0" fillId="0" borderId="0" xfId="53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>
      <alignment horizontal="center" vertical="center" wrapText="1"/>
    </xf>
    <xf numFmtId="0" fontId="1" fillId="31" borderId="3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53" xfId="0" applyNumberFormat="1" applyFont="1" applyFill="1" applyBorder="1" applyAlignment="1">
      <alignment horizontal="left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98" fillId="0" borderId="55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98" fillId="0" borderId="55" xfId="0" applyNumberFormat="1" applyFont="1" applyFill="1" applyBorder="1" applyAlignment="1">
      <alignment horizontal="center" vertical="center" wrapText="1"/>
    </xf>
    <xf numFmtId="0" fontId="98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99" fillId="0" borderId="55" xfId="0" applyFont="1" applyFill="1" applyBorder="1" applyAlignment="1">
      <alignment horizontal="center" vertical="center" wrapText="1"/>
    </xf>
    <xf numFmtId="180" fontId="100" fillId="0" borderId="10" xfId="0" applyNumberFormat="1" applyFont="1" applyFill="1" applyBorder="1" applyAlignment="1" applyProtection="1">
      <alignment horizontal="center" vertical="center"/>
      <protection/>
    </xf>
    <xf numFmtId="215" fontId="6" fillId="0" borderId="10" xfId="0" applyNumberFormat="1" applyFont="1" applyFill="1" applyBorder="1" applyAlignment="1" applyProtection="1">
      <alignment horizontal="center" vertical="center"/>
      <protection/>
    </xf>
    <xf numFmtId="215" fontId="6" fillId="0" borderId="21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181" fontId="100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left" vertical="center" wrapText="1"/>
    </xf>
    <xf numFmtId="0" fontId="100" fillId="0" borderId="55" xfId="0" applyFont="1" applyFill="1" applyBorder="1" applyAlignment="1">
      <alignment vertical="center" wrapText="1"/>
    </xf>
    <xf numFmtId="0" fontId="100" fillId="0" borderId="56" xfId="0" applyFont="1" applyFill="1" applyBorder="1" applyAlignment="1">
      <alignment vertical="center" wrapText="1"/>
    </xf>
    <xf numFmtId="0" fontId="100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215" fontId="6" fillId="0" borderId="14" xfId="0" applyNumberFormat="1" applyFont="1" applyFill="1" applyBorder="1" applyAlignment="1" applyProtection="1">
      <alignment horizontal="center" vertical="center"/>
      <protection/>
    </xf>
    <xf numFmtId="215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right" vertical="center" wrapText="1"/>
    </xf>
    <xf numFmtId="182" fontId="6" fillId="7" borderId="33" xfId="0" applyNumberFormat="1" applyFont="1" applyFill="1" applyBorder="1" applyAlignment="1">
      <alignment horizontal="center" vertical="center" wrapText="1"/>
    </xf>
    <xf numFmtId="49" fontId="98" fillId="0" borderId="21" xfId="0" applyNumberFormat="1" applyFont="1" applyFill="1" applyBorder="1" applyAlignment="1">
      <alignment vertical="center" wrapText="1"/>
    </xf>
    <xf numFmtId="0" fontId="98" fillId="0" borderId="21" xfId="0" applyNumberFormat="1" applyFont="1" applyFill="1" applyBorder="1" applyAlignment="1">
      <alignment vertical="center" wrapText="1"/>
    </xf>
    <xf numFmtId="180" fontId="100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 applyProtection="1">
      <alignment horizontal="center" vertical="center"/>
      <protection/>
    </xf>
    <xf numFmtId="0" fontId="6" fillId="31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80" fontId="17" fillId="0" borderId="20" xfId="0" applyNumberFormat="1" applyFont="1" applyFill="1" applyBorder="1" applyAlignment="1" applyProtection="1">
      <alignment horizontal="center" vertical="center"/>
      <protection/>
    </xf>
    <xf numFmtId="181" fontId="2" fillId="31" borderId="29" xfId="0" applyNumberFormat="1" applyFont="1" applyFill="1" applyBorder="1" applyAlignment="1" applyProtection="1">
      <alignment horizontal="center" vertical="center"/>
      <protection/>
    </xf>
    <xf numFmtId="181" fontId="2" fillId="0" borderId="43" xfId="0" applyNumberFormat="1" applyFont="1" applyFill="1" applyBorder="1" applyAlignment="1" applyProtection="1">
      <alignment horizontal="center" vertical="center"/>
      <protection/>
    </xf>
    <xf numFmtId="181" fontId="2" fillId="0" borderId="40" xfId="0" applyNumberFormat="1" applyFont="1" applyFill="1" applyBorder="1" applyAlignment="1" applyProtection="1">
      <alignment horizontal="center" vertical="center"/>
      <protection/>
    </xf>
    <xf numFmtId="180" fontId="17" fillId="0" borderId="31" xfId="0" applyNumberFormat="1" applyFont="1" applyFill="1" applyBorder="1" applyAlignment="1" applyProtection="1">
      <alignment horizontal="center" vertical="center"/>
      <protection/>
    </xf>
    <xf numFmtId="181" fontId="2" fillId="0" borderId="39" xfId="0" applyNumberFormat="1" applyFont="1" applyFill="1" applyBorder="1" applyAlignment="1" applyProtection="1">
      <alignment horizontal="center" vertical="center"/>
      <protection/>
    </xf>
    <xf numFmtId="181" fontId="2" fillId="0" borderId="61" xfId="0" applyNumberFormat="1" applyFont="1" applyFill="1" applyBorder="1" applyAlignment="1" applyProtection="1">
      <alignment horizontal="center" vertical="center"/>
      <protection/>
    </xf>
    <xf numFmtId="180" fontId="8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80" fontId="8" fillId="0" borderId="39" xfId="0" applyNumberFormat="1" applyFont="1" applyFill="1" applyBorder="1" applyAlignment="1" applyProtection="1">
      <alignment vertical="center"/>
      <protection/>
    </xf>
    <xf numFmtId="180" fontId="8" fillId="31" borderId="39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>
      <alignment horizontal="center" vertical="center" wrapText="1"/>
    </xf>
    <xf numFmtId="18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6" fillId="31" borderId="14" xfId="0" applyNumberFormat="1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center" vertical="center"/>
    </xf>
    <xf numFmtId="0" fontId="100" fillId="31" borderId="10" xfId="0" applyNumberFormat="1" applyFont="1" applyFill="1" applyBorder="1" applyAlignment="1">
      <alignment horizontal="center" vertical="center" wrapText="1"/>
    </xf>
    <xf numFmtId="180" fontId="100" fillId="31" borderId="10" xfId="0" applyNumberFormat="1" applyFont="1" applyFill="1" applyBorder="1" applyAlignment="1" applyProtection="1">
      <alignment vertical="center"/>
      <protection/>
    </xf>
    <xf numFmtId="1" fontId="100" fillId="31" borderId="10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right" vertical="center" wrapText="1"/>
    </xf>
    <xf numFmtId="182" fontId="6" fillId="0" borderId="63" xfId="0" applyNumberFormat="1" applyFont="1" applyFill="1" applyBorder="1" applyAlignment="1" applyProtection="1">
      <alignment horizontal="center" vertical="center"/>
      <protection/>
    </xf>
    <xf numFmtId="182" fontId="6" fillId="6" borderId="12" xfId="0" applyNumberFormat="1" applyFont="1" applyFill="1" applyBorder="1" applyAlignment="1">
      <alignment horizontal="center" vertical="center" wrapText="1"/>
    </xf>
    <xf numFmtId="182" fontId="6" fillId="0" borderId="39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1" fontId="100" fillId="0" borderId="11" xfId="0" applyNumberFormat="1" applyFont="1" applyFill="1" applyBorder="1" applyAlignment="1">
      <alignment horizontal="center" vertical="center"/>
    </xf>
    <xf numFmtId="182" fontId="6" fillId="34" borderId="19" xfId="0" applyNumberFormat="1" applyFont="1" applyFill="1" applyBorder="1" applyAlignment="1">
      <alignment horizontal="center" vertical="center" wrapText="1"/>
    </xf>
    <xf numFmtId="182" fontId="34" fillId="0" borderId="10" xfId="0" applyNumberFormat="1" applyFont="1" applyFill="1" applyBorder="1" applyAlignment="1">
      <alignment horizontal="center" vertical="center"/>
    </xf>
    <xf numFmtId="180" fontId="2" fillId="35" borderId="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right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 applyProtection="1">
      <alignment horizontal="center" vertical="center"/>
      <protection/>
    </xf>
    <xf numFmtId="1" fontId="98" fillId="0" borderId="28" xfId="0" applyNumberFormat="1" applyFont="1" applyFill="1" applyBorder="1" applyAlignment="1">
      <alignment horizontal="center" vertical="center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1" fontId="98" fillId="0" borderId="10" xfId="0" applyNumberFormat="1" applyFont="1" applyFill="1" applyBorder="1" applyAlignment="1">
      <alignment horizontal="center" vertical="center"/>
    </xf>
    <xf numFmtId="0" fontId="100" fillId="0" borderId="11" xfId="0" applyNumberFormat="1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left" vertical="center" wrapText="1"/>
    </xf>
    <xf numFmtId="182" fontId="34" fillId="0" borderId="0" xfId="0" applyNumberFormat="1" applyFont="1" applyFill="1" applyBorder="1" applyAlignment="1">
      <alignment horizontal="center" vertical="center"/>
    </xf>
    <xf numFmtId="182" fontId="2" fillId="0" borderId="33" xfId="0" applyNumberFormat="1" applyFont="1" applyFill="1" applyBorder="1" applyAlignment="1">
      <alignment horizontal="center" vertical="center" wrapText="1"/>
    </xf>
    <xf numFmtId="182" fontId="6" fillId="6" borderId="3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99" fillId="7" borderId="10" xfId="0" applyFont="1" applyFill="1" applyBorder="1" applyAlignment="1">
      <alignment horizontal="center" vertical="center" wrapText="1"/>
    </xf>
    <xf numFmtId="0" fontId="99" fillId="7" borderId="11" xfId="0" applyFont="1" applyFill="1" applyBorder="1" applyAlignment="1">
      <alignment horizontal="center" vertical="center" wrapText="1"/>
    </xf>
    <xf numFmtId="208" fontId="40" fillId="0" borderId="0" xfId="0" applyNumberFormat="1" applyFont="1" applyFill="1" applyBorder="1" applyAlignment="1" applyProtection="1">
      <alignment vertical="center"/>
      <protection/>
    </xf>
    <xf numFmtId="1" fontId="6" fillId="0" borderId="66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31" borderId="66" xfId="0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49" fontId="6" fillId="31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182" fontId="6" fillId="0" borderId="45" xfId="0" applyNumberFormat="1" applyFont="1" applyFill="1" applyBorder="1" applyAlignment="1">
      <alignment horizontal="center" vertical="center" wrapText="1"/>
    </xf>
    <xf numFmtId="49" fontId="6" fillId="31" borderId="39" xfId="0" applyNumberFormat="1" applyFont="1" applyFill="1" applyBorder="1" applyAlignment="1">
      <alignment horizontal="center" vertical="center" wrapText="1"/>
    </xf>
    <xf numFmtId="182" fontId="6" fillId="0" borderId="3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6" fillId="0" borderId="6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31" borderId="52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Fill="1" applyBorder="1" applyAlignment="1">
      <alignment horizontal="center" vertical="center" wrapText="1"/>
    </xf>
    <xf numFmtId="180" fontId="6" fillId="0" borderId="69" xfId="0" applyNumberFormat="1" applyFont="1" applyFill="1" applyBorder="1" applyAlignment="1" applyProtection="1">
      <alignment horizontal="center" vertical="center"/>
      <protection/>
    </xf>
    <xf numFmtId="1" fontId="6" fillId="31" borderId="66" xfId="0" applyNumberFormat="1" applyFont="1" applyFill="1" applyBorder="1" applyAlignment="1">
      <alignment horizontal="center" vertical="center" wrapText="1"/>
    </xf>
    <xf numFmtId="208" fontId="8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vertical="center"/>
      <protection/>
    </xf>
    <xf numFmtId="208" fontId="1" fillId="0" borderId="0" xfId="0" applyNumberFormat="1" applyFont="1" applyFill="1" applyAlignment="1">
      <alignment/>
    </xf>
    <xf numFmtId="208" fontId="11" fillId="0" borderId="0" xfId="0" applyNumberFormat="1" applyFont="1" applyFill="1" applyBorder="1" applyAlignment="1" applyProtection="1">
      <alignment vertical="center"/>
      <protection/>
    </xf>
    <xf numFmtId="182" fontId="99" fillId="7" borderId="10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80" fontId="14" fillId="10" borderId="10" xfId="0" applyNumberFormat="1" applyFont="1" applyFill="1" applyBorder="1" applyAlignment="1" applyProtection="1">
      <alignment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 applyProtection="1">
      <alignment vertical="center" wrapText="1"/>
      <protection/>
    </xf>
    <xf numFmtId="180" fontId="4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08" fontId="2" fillId="0" borderId="10" xfId="0" applyNumberFormat="1" applyFont="1" applyFill="1" applyBorder="1" applyAlignment="1" applyProtection="1">
      <alignment horizontal="center" vertical="center" wrapText="1"/>
      <protection/>
    </xf>
    <xf numFmtId="20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 applyProtection="1">
      <alignment vertical="center"/>
      <protection/>
    </xf>
    <xf numFmtId="0" fontId="6" fillId="7" borderId="1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67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31" borderId="13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14" fillId="0" borderId="23" xfId="0" applyNumberFormat="1" applyFont="1" applyFill="1" applyBorder="1" applyAlignment="1" applyProtection="1">
      <alignment vertical="center" wrapText="1"/>
      <protection/>
    </xf>
    <xf numFmtId="180" fontId="14" fillId="0" borderId="17" xfId="0" applyNumberFormat="1" applyFont="1" applyFill="1" applyBorder="1" applyAlignment="1" applyProtection="1">
      <alignment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219" fontId="101" fillId="0" borderId="11" xfId="0" applyNumberFormat="1" applyFont="1" applyFill="1" applyBorder="1" applyAlignment="1" applyProtection="1">
      <alignment horizontal="center" vertical="center"/>
      <protection/>
    </xf>
    <xf numFmtId="219" fontId="102" fillId="0" borderId="11" xfId="0" applyNumberFormat="1" applyFont="1" applyFill="1" applyBorder="1" applyAlignment="1" applyProtection="1">
      <alignment horizontal="center" vertical="center"/>
      <protection/>
    </xf>
    <xf numFmtId="219" fontId="101" fillId="0" borderId="10" xfId="0" applyNumberFormat="1" applyFont="1" applyFill="1" applyBorder="1" applyAlignment="1" applyProtection="1">
      <alignment horizontal="center" vertical="center"/>
      <protection/>
    </xf>
    <xf numFmtId="219" fontId="103" fillId="0" borderId="10" xfId="0" applyNumberFormat="1" applyFont="1" applyFill="1" applyBorder="1" applyAlignment="1" applyProtection="1">
      <alignment horizontal="center" vertical="center"/>
      <protection/>
    </xf>
    <xf numFmtId="219" fontId="100" fillId="0" borderId="10" xfId="0" applyNumberFormat="1" applyFont="1" applyFill="1" applyBorder="1" applyAlignment="1" applyProtection="1">
      <alignment horizontal="center" vertical="center"/>
      <protection/>
    </xf>
    <xf numFmtId="219" fontId="100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219" fontId="98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>
      <alignment horizontal="center" vertical="center" wrapText="1"/>
    </xf>
    <xf numFmtId="49" fontId="6" fillId="31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182" fontId="2" fillId="0" borderId="66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180" fontId="14" fillId="0" borderId="13" xfId="0" applyNumberFormat="1" applyFont="1" applyFill="1" applyBorder="1" applyAlignment="1" applyProtection="1">
      <alignment vertical="center" wrapText="1"/>
      <protection/>
    </xf>
    <xf numFmtId="49" fontId="5" fillId="0" borderId="76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1" borderId="11" xfId="0" applyNumberFormat="1" applyFont="1" applyFill="1" applyBorder="1" applyAlignment="1">
      <alignment horizontal="center" vertical="center" wrapText="1"/>
    </xf>
    <xf numFmtId="0" fontId="2" fillId="31" borderId="54" xfId="0" applyNumberFormat="1" applyFont="1" applyFill="1" applyBorder="1" applyAlignment="1">
      <alignment horizontal="left" vertical="center" wrapText="1"/>
    </xf>
    <xf numFmtId="0" fontId="2" fillId="31" borderId="66" xfId="0" applyNumberFormat="1" applyFont="1" applyFill="1" applyBorder="1" applyAlignment="1">
      <alignment horizontal="center" vertical="center" wrapText="1"/>
    </xf>
    <xf numFmtId="0" fontId="37" fillId="31" borderId="66" xfId="0" applyNumberFormat="1" applyFont="1" applyFill="1" applyBorder="1" applyAlignment="1">
      <alignment horizontal="center" vertical="center" wrapText="1"/>
    </xf>
    <xf numFmtId="0" fontId="2" fillId="31" borderId="67" xfId="0" applyNumberFormat="1" applyFont="1" applyFill="1" applyBorder="1" applyAlignment="1">
      <alignment horizontal="center" vertical="center" wrapText="1"/>
    </xf>
    <xf numFmtId="0" fontId="2" fillId="31" borderId="50" xfId="0" applyNumberFormat="1" applyFont="1" applyFill="1" applyBorder="1" applyAlignment="1">
      <alignment horizontal="left" vertical="center" wrapText="1"/>
    </xf>
    <xf numFmtId="0" fontId="2" fillId="31" borderId="49" xfId="0" applyNumberFormat="1" applyFont="1" applyFill="1" applyBorder="1" applyAlignment="1">
      <alignment horizontal="center" vertical="center" wrapText="1"/>
    </xf>
    <xf numFmtId="0" fontId="36" fillId="31" borderId="49" xfId="0" applyNumberFormat="1" applyFont="1" applyFill="1" applyBorder="1" applyAlignment="1">
      <alignment horizontal="center" vertical="center" wrapText="1"/>
    </xf>
    <xf numFmtId="0" fontId="37" fillId="31" borderId="49" xfId="0" applyNumberFormat="1" applyFont="1" applyFill="1" applyBorder="1" applyAlignment="1">
      <alignment horizontal="center" vertical="center" wrapText="1"/>
    </xf>
    <xf numFmtId="0" fontId="2" fillId="31" borderId="77" xfId="0" applyNumberFormat="1" applyFont="1" applyFill="1" applyBorder="1" applyAlignment="1">
      <alignment horizontal="center" vertical="center" wrapText="1"/>
    </xf>
    <xf numFmtId="219" fontId="100" fillId="31" borderId="11" xfId="0" applyNumberFormat="1" applyFont="1" applyFill="1" applyBorder="1" applyAlignment="1" applyProtection="1">
      <alignment horizontal="left" vertical="center"/>
      <protection/>
    </xf>
    <xf numFmtId="49" fontId="2" fillId="31" borderId="78" xfId="0" applyNumberFormat="1" applyFont="1" applyFill="1" applyBorder="1" applyAlignment="1">
      <alignment horizontal="right" vertical="center" wrapText="1"/>
    </xf>
    <xf numFmtId="1" fontId="6" fillId="0" borderId="17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1" fontId="16" fillId="31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left" vertical="center" wrapText="1"/>
    </xf>
    <xf numFmtId="1" fontId="16" fillId="0" borderId="4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14" fillId="0" borderId="10" xfId="0" applyNumberFormat="1" applyFont="1" applyFill="1" applyBorder="1" applyAlignment="1" applyProtection="1">
      <alignment vertical="center" wrapText="1"/>
      <protection/>
    </xf>
    <xf numFmtId="49" fontId="2" fillId="4" borderId="66" xfId="0" applyNumberFormat="1" applyFont="1" applyFill="1" applyBorder="1" applyAlignment="1">
      <alignment horizontal="left" vertical="center" wrapText="1"/>
    </xf>
    <xf numFmtId="182" fontId="6" fillId="6" borderId="79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11" fillId="31" borderId="49" xfId="0" applyNumberFormat="1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182" fontId="2" fillId="0" borderId="80" xfId="0" applyNumberFormat="1" applyFont="1" applyFill="1" applyBorder="1" applyAlignment="1">
      <alignment horizontal="center" vertical="center" wrapText="1"/>
    </xf>
    <xf numFmtId="218" fontId="7" fillId="0" borderId="0" xfId="53" applyNumberFormat="1" applyFont="1" applyFill="1" applyBorder="1" applyAlignment="1" applyProtection="1">
      <alignment horizontal="center" vertical="center"/>
      <protection/>
    </xf>
    <xf numFmtId="218" fontId="2" fillId="0" borderId="0" xfId="53" applyNumberFormat="1" applyFont="1" applyFill="1" applyBorder="1" applyAlignment="1" applyProtection="1">
      <alignment vertical="center"/>
      <protection/>
    </xf>
    <xf numFmtId="218" fontId="2" fillId="0" borderId="81" xfId="53" applyNumberFormat="1" applyFont="1" applyFill="1" applyBorder="1" applyAlignment="1" applyProtection="1">
      <alignment horizontal="center" vertical="center" wrapText="1"/>
      <protection/>
    </xf>
    <xf numFmtId="218" fontId="2" fillId="0" borderId="0" xfId="53" applyNumberFormat="1" applyFont="1" applyFill="1" applyBorder="1" applyAlignment="1" applyProtection="1">
      <alignment horizontal="center" vertical="center"/>
      <protection/>
    </xf>
    <xf numFmtId="218" fontId="2" fillId="0" borderId="78" xfId="53" applyNumberFormat="1" applyFont="1" applyFill="1" applyBorder="1" applyAlignment="1" applyProtection="1">
      <alignment horizontal="center" vertical="center"/>
      <protection/>
    </xf>
    <xf numFmtId="218" fontId="2" fillId="31" borderId="82" xfId="53" applyNumberFormat="1" applyFont="1" applyFill="1" applyBorder="1" applyAlignment="1" applyProtection="1">
      <alignment horizontal="center" vertical="center"/>
      <protection/>
    </xf>
    <xf numFmtId="218" fontId="2" fillId="0" borderId="83" xfId="53" applyNumberFormat="1" applyFont="1" applyFill="1" applyBorder="1" applyAlignment="1" applyProtection="1">
      <alignment horizontal="center" vertical="center"/>
      <protection/>
    </xf>
    <xf numFmtId="218" fontId="2" fillId="31" borderId="84" xfId="53" applyNumberFormat="1" applyFont="1" applyFill="1" applyBorder="1" applyAlignment="1" applyProtection="1">
      <alignment horizontal="center" vertical="center"/>
      <protection/>
    </xf>
    <xf numFmtId="218" fontId="2" fillId="0" borderId="84" xfId="53" applyNumberFormat="1" applyFont="1" applyFill="1" applyBorder="1" applyAlignment="1" applyProtection="1">
      <alignment horizontal="center" vertical="center"/>
      <protection/>
    </xf>
    <xf numFmtId="218" fontId="2" fillId="0" borderId="85" xfId="53" applyNumberFormat="1" applyFont="1" applyFill="1" applyBorder="1" applyAlignment="1" applyProtection="1">
      <alignment horizontal="center" vertical="center"/>
      <protection/>
    </xf>
    <xf numFmtId="219" fontId="2" fillId="31" borderId="86" xfId="53" applyNumberFormat="1" applyFont="1" applyFill="1" applyBorder="1" applyAlignment="1" applyProtection="1">
      <alignment horizontal="center" vertical="center"/>
      <protection/>
    </xf>
    <xf numFmtId="219" fontId="2" fillId="0" borderId="84" xfId="53" applyNumberFormat="1" applyFont="1" applyFill="1" applyBorder="1" applyAlignment="1" applyProtection="1">
      <alignment horizontal="center" vertical="center"/>
      <protection/>
    </xf>
    <xf numFmtId="219" fontId="2" fillId="31" borderId="78" xfId="53" applyNumberFormat="1" applyFont="1" applyFill="1" applyBorder="1" applyAlignment="1" applyProtection="1">
      <alignment horizontal="center" vertical="center"/>
      <protection/>
    </xf>
    <xf numFmtId="219" fontId="2" fillId="0" borderId="78" xfId="53" applyNumberFormat="1" applyFont="1" applyFill="1" applyBorder="1" applyAlignment="1" applyProtection="1">
      <alignment horizontal="center" vertical="center"/>
      <protection/>
    </xf>
    <xf numFmtId="219" fontId="2" fillId="0" borderId="87" xfId="53" applyNumberFormat="1" applyFont="1" applyFill="1" applyBorder="1" applyAlignment="1" applyProtection="1">
      <alignment horizontal="center" vertical="center"/>
      <protection/>
    </xf>
    <xf numFmtId="219" fontId="2" fillId="0" borderId="0" xfId="53" applyNumberFormat="1" applyFont="1" applyFill="1" applyBorder="1" applyAlignment="1" applyProtection="1">
      <alignment horizontal="center" vertical="center"/>
      <protection/>
    </xf>
    <xf numFmtId="219" fontId="2" fillId="31" borderId="88" xfId="53" applyNumberFormat="1" applyFont="1" applyFill="1" applyBorder="1" applyAlignment="1" applyProtection="1">
      <alignment horizontal="center" vertical="center"/>
      <protection/>
    </xf>
    <xf numFmtId="0" fontId="2" fillId="0" borderId="89" xfId="53" applyNumberFormat="1" applyFont="1" applyFill="1" applyBorder="1" applyAlignment="1" applyProtection="1">
      <alignment horizontal="center" vertical="center"/>
      <protection/>
    </xf>
    <xf numFmtId="49" fontId="2" fillId="0" borderId="90" xfId="53" applyNumberFormat="1" applyFont="1" applyFill="1" applyBorder="1" applyAlignment="1" applyProtection="1">
      <alignment horizontal="center" vertical="center"/>
      <protection/>
    </xf>
    <xf numFmtId="218" fontId="2" fillId="0" borderId="90" xfId="53" applyNumberFormat="1" applyFont="1" applyFill="1" applyBorder="1" applyAlignment="1" applyProtection="1">
      <alignment horizontal="center" vertical="center"/>
      <protection/>
    </xf>
    <xf numFmtId="218" fontId="2" fillId="0" borderId="91" xfId="53" applyNumberFormat="1" applyFont="1" applyFill="1" applyBorder="1" applyAlignment="1" applyProtection="1">
      <alignment horizontal="center" vertical="center"/>
      <protection/>
    </xf>
    <xf numFmtId="218" fontId="2" fillId="31" borderId="92" xfId="53" applyNumberFormat="1" applyFont="1" applyFill="1" applyBorder="1" applyAlignment="1" applyProtection="1">
      <alignment horizontal="center" vertical="center"/>
      <protection/>
    </xf>
    <xf numFmtId="218" fontId="2" fillId="0" borderId="93" xfId="53" applyNumberFormat="1" applyFont="1" applyFill="1" applyBorder="1" applyAlignment="1" applyProtection="1">
      <alignment horizontal="center" vertical="center"/>
      <protection/>
    </xf>
    <xf numFmtId="218" fontId="2" fillId="0" borderId="94" xfId="53" applyNumberFormat="1" applyFont="1" applyFill="1" applyBorder="1" applyAlignment="1" applyProtection="1">
      <alignment horizontal="center" vertical="center"/>
      <protection/>
    </xf>
    <xf numFmtId="218" fontId="2" fillId="31" borderId="93" xfId="53" applyNumberFormat="1" applyFont="1" applyFill="1" applyBorder="1" applyAlignment="1" applyProtection="1">
      <alignment horizontal="center" vertical="center"/>
      <protection/>
    </xf>
    <xf numFmtId="218" fontId="2" fillId="31" borderId="90" xfId="53" applyNumberFormat="1" applyFont="1" applyFill="1" applyBorder="1" applyAlignment="1" applyProtection="1">
      <alignment horizontal="center" vertical="center"/>
      <protection/>
    </xf>
    <xf numFmtId="218" fontId="6" fillId="0" borderId="0" xfId="53" applyNumberFormat="1" applyFont="1" applyFill="1" applyBorder="1" applyAlignment="1" applyProtection="1">
      <alignment vertical="center"/>
      <protection/>
    </xf>
    <xf numFmtId="219" fontId="9" fillId="0" borderId="0" xfId="53" applyNumberFormat="1" applyFont="1" applyFill="1" applyBorder="1" applyAlignment="1" applyProtection="1">
      <alignment vertical="center"/>
      <protection/>
    </xf>
    <xf numFmtId="49" fontId="5" fillId="0" borderId="58" xfId="53" applyNumberFormat="1" applyFont="1" applyFill="1" applyBorder="1" applyAlignment="1">
      <alignment horizontal="center" vertical="center" wrapText="1"/>
      <protection/>
    </xf>
    <xf numFmtId="49" fontId="2" fillId="0" borderId="84" xfId="53" applyNumberFormat="1" applyFont="1" applyBorder="1" applyAlignment="1">
      <alignment horizontal="left" vertical="center" wrapText="1"/>
      <protection/>
    </xf>
    <xf numFmtId="0" fontId="2" fillId="0" borderId="84" xfId="53" applyFont="1" applyBorder="1" applyAlignment="1">
      <alignment horizontal="center" vertical="center" wrapText="1"/>
      <protection/>
    </xf>
    <xf numFmtId="49" fontId="2" fillId="0" borderId="84" xfId="53" applyNumberFormat="1" applyFont="1" applyBorder="1" applyAlignment="1">
      <alignment horizontal="center" vertical="center" wrapText="1"/>
      <protection/>
    </xf>
    <xf numFmtId="218" fontId="2" fillId="0" borderId="95" xfId="53" applyNumberFormat="1" applyFont="1" applyFill="1" applyBorder="1" applyAlignment="1" applyProtection="1">
      <alignment horizontal="center" vertical="center" wrapText="1"/>
      <protection/>
    </xf>
    <xf numFmtId="182" fontId="6" fillId="31" borderId="96" xfId="53" applyNumberFormat="1" applyFont="1" applyFill="1" applyBorder="1" applyAlignment="1" applyProtection="1">
      <alignment horizontal="center" vertical="center"/>
      <protection/>
    </xf>
    <xf numFmtId="1" fontId="6" fillId="0" borderId="86" xfId="53" applyNumberFormat="1" applyFont="1" applyFill="1" applyBorder="1" applyAlignment="1" applyProtection="1">
      <alignment horizontal="center" vertical="center"/>
      <protection/>
    </xf>
    <xf numFmtId="1" fontId="6" fillId="0" borderId="84" xfId="53" applyNumberFormat="1" applyFont="1" applyFill="1" applyBorder="1" applyAlignment="1" applyProtection="1">
      <alignment horizontal="center" vertical="center"/>
      <protection/>
    </xf>
    <xf numFmtId="0" fontId="2" fillId="31" borderId="97" xfId="53" applyFont="1" applyFill="1" applyBorder="1" applyAlignment="1">
      <alignment horizontal="center" vertical="center" wrapText="1"/>
      <protection/>
    </xf>
    <xf numFmtId="0" fontId="2" fillId="0" borderId="86" xfId="53" applyFont="1" applyBorder="1" applyAlignment="1">
      <alignment horizontal="center" vertical="center" wrapText="1"/>
      <protection/>
    </xf>
    <xf numFmtId="0" fontId="2" fillId="0" borderId="95" xfId="53" applyFont="1" applyBorder="1" applyAlignment="1">
      <alignment horizontal="center" vertical="center" wrapText="1"/>
      <protection/>
    </xf>
    <xf numFmtId="218" fontId="2" fillId="31" borderId="98" xfId="53" applyNumberFormat="1" applyFont="1" applyFill="1" applyBorder="1" applyAlignment="1" applyProtection="1">
      <alignment vertical="center"/>
      <protection/>
    </xf>
    <xf numFmtId="218" fontId="2" fillId="0" borderId="84" xfId="53" applyNumberFormat="1" applyFont="1" applyFill="1" applyBorder="1" applyAlignment="1" applyProtection="1">
      <alignment vertical="center"/>
      <protection/>
    </xf>
    <xf numFmtId="218" fontId="2" fillId="0" borderId="85" xfId="53" applyNumberFormat="1" applyFont="1" applyFill="1" applyBorder="1" applyAlignment="1" applyProtection="1">
      <alignment vertical="center"/>
      <protection/>
    </xf>
    <xf numFmtId="218" fontId="2" fillId="31" borderId="86" xfId="53" applyNumberFormat="1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9" fontId="5" fillId="0" borderId="59" xfId="53" applyNumberFormat="1" applyFont="1" applyFill="1" applyBorder="1" applyAlignment="1">
      <alignment horizontal="center" vertical="center" wrapText="1"/>
      <protection/>
    </xf>
    <xf numFmtId="49" fontId="2" fillId="0" borderId="78" xfId="53" applyNumberFormat="1" applyFont="1" applyBorder="1" applyAlignment="1">
      <alignment horizontal="left" vertical="center" wrapText="1"/>
      <protection/>
    </xf>
    <xf numFmtId="0" fontId="2" fillId="0" borderId="78" xfId="53" applyFont="1" applyBorder="1" applyAlignment="1">
      <alignment horizontal="center" vertical="center" wrapText="1"/>
      <protection/>
    </xf>
    <xf numFmtId="49" fontId="2" fillId="0" borderId="78" xfId="53" applyNumberFormat="1" applyFont="1" applyBorder="1" applyAlignment="1">
      <alignment horizontal="center" vertical="center" wrapText="1"/>
      <protection/>
    </xf>
    <xf numFmtId="218" fontId="2" fillId="0" borderId="51" xfId="53" applyNumberFormat="1" applyFont="1" applyFill="1" applyBorder="1" applyAlignment="1" applyProtection="1">
      <alignment horizontal="center" vertical="center" wrapText="1"/>
      <protection/>
    </xf>
    <xf numFmtId="182" fontId="2" fillId="31" borderId="99" xfId="53" applyNumberFormat="1" applyFont="1" applyFill="1" applyBorder="1" applyAlignment="1" applyProtection="1">
      <alignment horizontal="center" vertical="center"/>
      <protection/>
    </xf>
    <xf numFmtId="218" fontId="2" fillId="0" borderId="78" xfId="53" applyNumberFormat="1" applyFont="1" applyBorder="1" applyAlignment="1">
      <alignment horizontal="center" vertical="center" wrapText="1"/>
      <protection/>
    </xf>
    <xf numFmtId="0" fontId="2" fillId="0" borderId="51" xfId="53" applyFont="1" applyBorder="1" applyAlignment="1">
      <alignment horizontal="center" vertical="center" wrapText="1"/>
      <protection/>
    </xf>
    <xf numFmtId="0" fontId="2" fillId="31" borderId="99" xfId="53" applyFont="1" applyFill="1" applyBorder="1" applyAlignment="1">
      <alignment horizontal="center" vertical="center" wrapText="1"/>
      <protection/>
    </xf>
    <xf numFmtId="0" fontId="2" fillId="0" borderId="88" xfId="53" applyFont="1" applyBorder="1" applyAlignment="1">
      <alignment horizontal="center" vertical="center" wrapText="1"/>
      <protection/>
    </xf>
    <xf numFmtId="0" fontId="2" fillId="31" borderId="100" xfId="53" applyFont="1" applyFill="1" applyBorder="1" applyAlignment="1">
      <alignment horizontal="center" vertical="center" wrapText="1"/>
      <protection/>
    </xf>
    <xf numFmtId="0" fontId="2" fillId="0" borderId="87" xfId="53" applyFont="1" applyBorder="1" applyAlignment="1">
      <alignment horizontal="center" vertical="center" wrapText="1"/>
      <protection/>
    </xf>
    <xf numFmtId="182" fontId="2" fillId="31" borderId="88" xfId="53" applyNumberFormat="1" applyFont="1" applyFill="1" applyBorder="1" applyAlignment="1">
      <alignment horizontal="center" vertical="center" wrapText="1"/>
      <protection/>
    </xf>
    <xf numFmtId="0" fontId="2" fillId="31" borderId="88" xfId="53" applyFont="1" applyFill="1" applyBorder="1" applyAlignment="1">
      <alignment horizontal="center" vertical="center" wrapText="1"/>
      <protection/>
    </xf>
    <xf numFmtId="182" fontId="2" fillId="0" borderId="0" xfId="53" applyNumberFormat="1" applyFont="1" applyFill="1" applyBorder="1" applyAlignment="1">
      <alignment horizontal="center" vertical="center" wrapText="1"/>
      <protection/>
    </xf>
    <xf numFmtId="49" fontId="2" fillId="0" borderId="78" xfId="53" applyNumberFormat="1" applyFont="1" applyFill="1" applyBorder="1" applyAlignment="1">
      <alignment horizontal="center" vertical="center" wrapText="1"/>
      <protection/>
    </xf>
    <xf numFmtId="49" fontId="98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0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2" fillId="31" borderId="99" xfId="53" applyFont="1" applyFill="1" applyBorder="1" applyAlignment="1">
      <alignment horizontal="center" vertical="center" wrapText="1"/>
      <protection/>
    </xf>
    <xf numFmtId="0" fontId="2" fillId="0" borderId="55" xfId="53" applyFont="1" applyFill="1" applyBorder="1" applyAlignment="1">
      <alignment horizontal="center" vertical="center" wrapText="1"/>
      <protection/>
    </xf>
    <xf numFmtId="0" fontId="2" fillId="0" borderId="101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219" fontId="6" fillId="0" borderId="51" xfId="53" applyNumberFormat="1" applyFont="1" applyFill="1" applyBorder="1" applyAlignment="1" applyProtection="1">
      <alignment horizontal="center" vertical="center"/>
      <protection/>
    </xf>
    <xf numFmtId="182" fontId="6" fillId="31" borderId="99" xfId="53" applyNumberFormat="1" applyFont="1" applyFill="1" applyBorder="1" applyAlignment="1" applyProtection="1">
      <alignment horizontal="center" vertical="center"/>
      <protection/>
    </xf>
    <xf numFmtId="0" fontId="6" fillId="0" borderId="88" xfId="53" applyFont="1" applyBorder="1" applyAlignment="1">
      <alignment horizontal="center" vertical="center" wrapText="1"/>
      <protection/>
    </xf>
    <xf numFmtId="0" fontId="6" fillId="0" borderId="78" xfId="53" applyFont="1" applyBorder="1" applyAlignment="1">
      <alignment horizontal="center" vertical="center" wrapText="1"/>
      <protection/>
    </xf>
    <xf numFmtId="0" fontId="6" fillId="0" borderId="87" xfId="53" applyFont="1" applyBorder="1" applyAlignment="1">
      <alignment horizontal="center" vertical="center" wrapText="1"/>
      <protection/>
    </xf>
    <xf numFmtId="1" fontId="2" fillId="0" borderId="88" xfId="53" applyNumberFormat="1" applyFont="1" applyBorder="1" applyAlignment="1">
      <alignment horizontal="center" vertical="center" wrapText="1"/>
      <protection/>
    </xf>
    <xf numFmtId="1" fontId="2" fillId="0" borderId="51" xfId="53" applyNumberFormat="1" applyFont="1" applyBorder="1" applyAlignment="1">
      <alignment horizontal="center" vertical="center" wrapText="1"/>
      <protection/>
    </xf>
    <xf numFmtId="1" fontId="2" fillId="31" borderId="10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0" fontId="6" fillId="0" borderId="51" xfId="53" applyFont="1" applyBorder="1" applyAlignment="1">
      <alignment horizontal="center" vertical="center" wrapText="1"/>
      <protection/>
    </xf>
    <xf numFmtId="1" fontId="2" fillId="0" borderId="78" xfId="53" applyNumberFormat="1" applyFont="1" applyBorder="1" applyAlignment="1">
      <alignment horizontal="center" vertical="center" wrapText="1"/>
      <protection/>
    </xf>
    <xf numFmtId="219" fontId="2" fillId="0" borderId="51" xfId="53" applyNumberFormat="1" applyFont="1" applyFill="1" applyBorder="1" applyAlignment="1" applyProtection="1">
      <alignment horizontal="center" vertical="center"/>
      <protection/>
    </xf>
    <xf numFmtId="182" fontId="2" fillId="0" borderId="88" xfId="53" applyNumberFormat="1" applyFont="1" applyBorder="1" applyAlignment="1">
      <alignment horizontal="center" vertical="center" wrapText="1"/>
      <protection/>
    </xf>
    <xf numFmtId="182" fontId="2" fillId="0" borderId="51" xfId="53" applyNumberFormat="1" applyFont="1" applyBorder="1" applyAlignment="1">
      <alignment horizontal="center" vertical="center" wrapText="1"/>
      <protection/>
    </xf>
    <xf numFmtId="49" fontId="2" fillId="0" borderId="90" xfId="53" applyNumberFormat="1" applyFont="1" applyBorder="1" applyAlignment="1">
      <alignment horizontal="left" vertical="center" wrapText="1"/>
      <protection/>
    </xf>
    <xf numFmtId="0" fontId="2" fillId="0" borderId="90" xfId="53" applyFont="1" applyBorder="1" applyAlignment="1">
      <alignment horizontal="center" vertical="center" wrapText="1"/>
      <protection/>
    </xf>
    <xf numFmtId="219" fontId="9" fillId="0" borderId="91" xfId="53" applyNumberFormat="1" applyFont="1" applyFill="1" applyBorder="1" applyAlignment="1" applyProtection="1">
      <alignment horizontal="center" vertical="center"/>
      <protection/>
    </xf>
    <xf numFmtId="182" fontId="6" fillId="31" borderId="102" xfId="53" applyNumberFormat="1" applyFont="1" applyFill="1" applyBorder="1" applyAlignment="1" applyProtection="1">
      <alignment horizontal="center" vertical="center"/>
      <protection/>
    </xf>
    <xf numFmtId="218" fontId="6" fillId="0" borderId="90" xfId="53" applyNumberFormat="1" applyFont="1" applyBorder="1" applyAlignment="1">
      <alignment horizontal="center" vertical="center" wrapText="1"/>
      <protection/>
    </xf>
    <xf numFmtId="0" fontId="6" fillId="0" borderId="90" xfId="53" applyFont="1" applyBorder="1" applyAlignment="1">
      <alignment horizontal="center" vertical="center" wrapText="1"/>
      <protection/>
    </xf>
    <xf numFmtId="0" fontId="6" fillId="0" borderId="91" xfId="53" applyFont="1" applyBorder="1" applyAlignment="1">
      <alignment horizontal="center" vertical="center" wrapText="1"/>
      <protection/>
    </xf>
    <xf numFmtId="0" fontId="33" fillId="31" borderId="102" xfId="53" applyFont="1" applyFill="1" applyBorder="1">
      <alignment/>
      <protection/>
    </xf>
    <xf numFmtId="0" fontId="2" fillId="0" borderId="93" xfId="53" applyFont="1" applyBorder="1" applyAlignment="1">
      <alignment horizontal="center" vertical="center" wrapText="1"/>
      <protection/>
    </xf>
    <xf numFmtId="0" fontId="2" fillId="0" borderId="91" xfId="53" applyFont="1" applyBorder="1" applyAlignment="1">
      <alignment horizontal="center" vertical="center" wrapText="1"/>
      <protection/>
    </xf>
    <xf numFmtId="0" fontId="2" fillId="31" borderId="89" xfId="53" applyFont="1" applyFill="1" applyBorder="1" applyAlignment="1">
      <alignment horizontal="center" vertical="center" wrapText="1"/>
      <protection/>
    </xf>
    <xf numFmtId="1" fontId="2" fillId="0" borderId="90" xfId="53" applyNumberFormat="1" applyFont="1" applyBorder="1" applyAlignment="1">
      <alignment horizontal="center" vertical="center" wrapText="1"/>
      <protection/>
    </xf>
    <xf numFmtId="0" fontId="2" fillId="0" borderId="94" xfId="53" applyFont="1" applyBorder="1" applyAlignment="1">
      <alignment horizontal="center" vertical="center" wrapText="1"/>
      <protection/>
    </xf>
    <xf numFmtId="0" fontId="2" fillId="31" borderId="93" xfId="53" applyFont="1" applyFill="1" applyBorder="1" applyAlignment="1">
      <alignment horizontal="center" vertical="center" wrapText="1"/>
      <protection/>
    </xf>
    <xf numFmtId="0" fontId="33" fillId="0" borderId="0" xfId="53" applyFont="1" applyFill="1" applyBorder="1">
      <alignment/>
      <protection/>
    </xf>
    <xf numFmtId="0" fontId="2" fillId="34" borderId="103" xfId="53" applyFont="1" applyFill="1" applyBorder="1" applyAlignment="1">
      <alignment horizontal="center" vertical="center" wrapText="1"/>
      <protection/>
    </xf>
    <xf numFmtId="219" fontId="9" fillId="34" borderId="104" xfId="53" applyNumberFormat="1" applyFont="1" applyFill="1" applyBorder="1" applyAlignment="1" applyProtection="1">
      <alignment horizontal="center" vertical="center"/>
      <protection/>
    </xf>
    <xf numFmtId="182" fontId="6" fillId="34" borderId="33" xfId="53" applyNumberFormat="1" applyFont="1" applyFill="1" applyBorder="1" applyAlignment="1">
      <alignment horizontal="center" vertical="center" wrapText="1"/>
      <protection/>
    </xf>
    <xf numFmtId="1" fontId="6" fillId="34" borderId="22" xfId="53" applyNumberFormat="1" applyFont="1" applyFill="1" applyBorder="1" applyAlignment="1">
      <alignment horizontal="center" vertical="center" wrapText="1"/>
      <protection/>
    </xf>
    <xf numFmtId="1" fontId="6" fillId="34" borderId="12" xfId="53" applyNumberFormat="1" applyFont="1" applyFill="1" applyBorder="1" applyAlignment="1">
      <alignment horizontal="center" vertical="center" wrapText="1"/>
      <protection/>
    </xf>
    <xf numFmtId="1" fontId="6" fillId="34" borderId="105" xfId="53" applyNumberFormat="1" applyFont="1" applyFill="1" applyBorder="1" applyAlignment="1" applyProtection="1">
      <alignment horizontal="center" vertical="center"/>
      <protection/>
    </xf>
    <xf numFmtId="1" fontId="6" fillId="34" borderId="106" xfId="53" applyNumberFormat="1" applyFont="1" applyFill="1" applyBorder="1" applyAlignment="1" applyProtection="1">
      <alignment horizontal="center" vertical="center"/>
      <protection/>
    </xf>
    <xf numFmtId="1" fontId="6" fillId="34" borderId="103" xfId="53" applyNumberFormat="1" applyFont="1" applyFill="1" applyBorder="1" applyAlignment="1" applyProtection="1">
      <alignment horizontal="center" vertical="center"/>
      <protection/>
    </xf>
    <xf numFmtId="182" fontId="7" fillId="0" borderId="0" xfId="53" applyNumberFormat="1" applyFont="1" applyFill="1" applyBorder="1" applyAlignment="1" applyProtection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 wrapText="1"/>
      <protection/>
    </xf>
    <xf numFmtId="218" fontId="2" fillId="34" borderId="0" xfId="53" applyNumberFormat="1" applyFont="1" applyFill="1" applyBorder="1" applyAlignment="1" applyProtection="1">
      <alignment vertical="center"/>
      <protection/>
    </xf>
    <xf numFmtId="49" fontId="100" fillId="0" borderId="53" xfId="53" applyNumberFormat="1" applyFont="1" applyFill="1" applyBorder="1" applyAlignment="1">
      <alignment horizontal="left" vertical="center" wrapText="1"/>
      <protection/>
    </xf>
    <xf numFmtId="0" fontId="98" fillId="0" borderId="71" xfId="53" applyFont="1" applyFill="1" applyBorder="1" applyAlignment="1">
      <alignment horizontal="center" vertical="center" wrapText="1"/>
      <protection/>
    </xf>
    <xf numFmtId="0" fontId="98" fillId="0" borderId="66" xfId="53" applyFont="1" applyFill="1" applyBorder="1" applyAlignment="1">
      <alignment horizontal="center" vertical="center" wrapText="1"/>
      <protection/>
    </xf>
    <xf numFmtId="181" fontId="104" fillId="0" borderId="69" xfId="53" applyNumberFormat="1" applyFont="1" applyFill="1" applyBorder="1" applyAlignment="1" applyProtection="1">
      <alignment horizontal="center" vertical="center"/>
      <protection/>
    </xf>
    <xf numFmtId="182" fontId="98" fillId="0" borderId="53" xfId="53" applyNumberFormat="1" applyFont="1" applyFill="1" applyBorder="1" applyAlignment="1" applyProtection="1">
      <alignment horizontal="center" vertical="center"/>
      <protection/>
    </xf>
    <xf numFmtId="0" fontId="98" fillId="0" borderId="53" xfId="53" applyFont="1" applyFill="1" applyBorder="1" applyAlignment="1">
      <alignment horizontal="center" vertical="center" wrapText="1"/>
      <protection/>
    </xf>
    <xf numFmtId="218" fontId="6" fillId="0" borderId="107" xfId="53" applyNumberFormat="1" applyFont="1" applyFill="1" applyBorder="1" applyAlignment="1">
      <alignment horizontal="center" vertical="center" wrapText="1"/>
      <protection/>
    </xf>
    <xf numFmtId="0" fontId="98" fillId="0" borderId="69" xfId="53" applyFont="1" applyFill="1" applyBorder="1" applyAlignment="1">
      <alignment horizontal="center" vertical="center" wrapText="1"/>
      <protection/>
    </xf>
    <xf numFmtId="0" fontId="98" fillId="0" borderId="54" xfId="53" applyFont="1" applyFill="1" applyBorder="1" applyAlignment="1">
      <alignment horizontal="center" vertical="center" wrapText="1"/>
      <protection/>
    </xf>
    <xf numFmtId="0" fontId="98" fillId="0" borderId="67" xfId="53" applyFont="1" applyFill="1" applyBorder="1" applyAlignment="1">
      <alignment horizontal="center" vertical="center" wrapText="1"/>
      <protection/>
    </xf>
    <xf numFmtId="182" fontId="98" fillId="0" borderId="66" xfId="53" applyNumberFormat="1" applyFont="1" applyFill="1" applyBorder="1" applyAlignment="1">
      <alignment horizontal="center" vertical="center" wrapText="1"/>
      <protection/>
    </xf>
    <xf numFmtId="0" fontId="98" fillId="0" borderId="28" xfId="53" applyFont="1" applyFill="1" applyBorder="1" applyAlignment="1">
      <alignment horizontal="center" vertical="center" wrapText="1"/>
      <protection/>
    </xf>
    <xf numFmtId="0" fontId="98" fillId="0" borderId="11" xfId="53" applyFont="1" applyFill="1" applyBorder="1" applyAlignment="1">
      <alignment horizontal="center" vertical="center" wrapText="1"/>
      <protection/>
    </xf>
    <xf numFmtId="0" fontId="98" fillId="0" borderId="43" xfId="53" applyFont="1" applyFill="1" applyBorder="1" applyAlignment="1">
      <alignment horizontal="center" vertical="center" wrapText="1"/>
      <protection/>
    </xf>
    <xf numFmtId="0" fontId="2" fillId="0" borderId="81" xfId="53" applyFont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49" fontId="98" fillId="0" borderId="26" xfId="53" applyNumberFormat="1" applyFont="1" applyFill="1" applyBorder="1" applyAlignment="1">
      <alignment horizontal="left" vertical="center" wrapText="1"/>
      <protection/>
    </xf>
    <xf numFmtId="0" fontId="98" fillId="0" borderId="55" xfId="53" applyFont="1" applyFill="1" applyBorder="1" applyAlignment="1">
      <alignment horizontal="center" vertical="center" wrapText="1"/>
      <protection/>
    </xf>
    <xf numFmtId="0" fontId="2" fillId="0" borderId="78" xfId="53" applyNumberFormat="1" applyFont="1" applyFill="1" applyBorder="1" applyAlignment="1">
      <alignment horizontal="center" vertical="center" wrapText="1"/>
      <protection/>
    </xf>
    <xf numFmtId="49" fontId="1" fillId="0" borderId="78" xfId="53" applyNumberFormat="1" applyFont="1" applyFill="1" applyBorder="1" applyAlignment="1">
      <alignment horizontal="center" vertical="center" wrapText="1"/>
      <protection/>
    </xf>
    <xf numFmtId="182" fontId="2" fillId="0" borderId="108" xfId="53" applyNumberFormat="1" applyFont="1" applyFill="1" applyBorder="1" applyAlignment="1" applyProtection="1">
      <alignment horizontal="center" vertical="center"/>
      <protection/>
    </xf>
    <xf numFmtId="0" fontId="2" fillId="0" borderId="59" xfId="53" applyFont="1" applyFill="1" applyBorder="1" applyAlignment="1">
      <alignment horizontal="center" vertical="center" wrapText="1"/>
      <protection/>
    </xf>
    <xf numFmtId="218" fontId="2" fillId="0" borderId="84" xfId="53" applyNumberFormat="1" applyFont="1" applyFill="1" applyBorder="1" applyAlignment="1">
      <alignment horizontal="center" vertical="center" wrapText="1"/>
      <protection/>
    </xf>
    <xf numFmtId="0" fontId="2" fillId="0" borderId="78" xfId="53" applyFont="1" applyFill="1" applyBorder="1" applyAlignment="1">
      <alignment horizontal="center" vertical="center" wrapText="1"/>
      <protection/>
    </xf>
    <xf numFmtId="218" fontId="2" fillId="0" borderId="51" xfId="53" applyNumberFormat="1" applyFont="1" applyFill="1" applyBorder="1" applyAlignment="1">
      <alignment horizontal="center" vertical="center" wrapText="1"/>
      <protection/>
    </xf>
    <xf numFmtId="0" fontId="2" fillId="0" borderId="29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31" xfId="53" applyNumberFormat="1" applyFont="1" applyFill="1" applyBorder="1" applyAlignment="1">
      <alignment horizontal="center" vertical="center" wrapText="1"/>
      <protection/>
    </xf>
    <xf numFmtId="0" fontId="98" fillId="0" borderId="55" xfId="53" applyNumberFormat="1" applyFont="1" applyFill="1" applyBorder="1" applyAlignment="1" applyProtection="1">
      <alignment vertical="center"/>
      <protection/>
    </xf>
    <xf numFmtId="0" fontId="98" fillId="0" borderId="10" xfId="53" applyNumberFormat="1" applyFont="1" applyFill="1" applyBorder="1" applyAlignment="1" applyProtection="1">
      <alignment vertical="center"/>
      <protection/>
    </xf>
    <xf numFmtId="0" fontId="98" fillId="0" borderId="31" xfId="53" applyNumberFormat="1" applyFont="1" applyFill="1" applyBorder="1" applyAlignment="1" applyProtection="1">
      <alignment vertical="center"/>
      <protection/>
    </xf>
    <xf numFmtId="0" fontId="2" fillId="0" borderId="51" xfId="53" applyFont="1" applyFill="1" applyBorder="1" applyAlignment="1">
      <alignment horizontal="center" vertical="center" wrapText="1"/>
      <protection/>
    </xf>
    <xf numFmtId="0" fontId="98" fillId="0" borderId="55" xfId="53" applyNumberFormat="1" applyFont="1" applyFill="1" applyBorder="1" applyAlignment="1" applyProtection="1">
      <alignment horizontal="center" vertical="center"/>
      <protection/>
    </xf>
    <xf numFmtId="182" fontId="2" fillId="34" borderId="103" xfId="53" applyNumberFormat="1" applyFont="1" applyFill="1" applyBorder="1" applyAlignment="1" applyProtection="1">
      <alignment horizontal="center" vertical="center"/>
      <protection/>
    </xf>
    <xf numFmtId="218" fontId="2" fillId="34" borderId="103" xfId="53" applyNumberFormat="1" applyFont="1" applyFill="1" applyBorder="1" applyAlignment="1">
      <alignment horizontal="center" vertical="center" wrapText="1"/>
      <protection/>
    </xf>
    <xf numFmtId="0" fontId="2" fillId="34" borderId="109" xfId="53" applyNumberFormat="1" applyFont="1" applyFill="1" applyBorder="1" applyAlignment="1">
      <alignment horizontal="center" vertical="center" wrapText="1"/>
      <protection/>
    </xf>
    <xf numFmtId="0" fontId="2" fillId="34" borderId="103" xfId="53" applyNumberFormat="1" applyFont="1" applyFill="1" applyBorder="1" applyAlignment="1">
      <alignment horizontal="center" vertical="center" wrapText="1"/>
      <protection/>
    </xf>
    <xf numFmtId="182" fontId="6" fillId="34" borderId="103" xfId="53" applyNumberFormat="1" applyFont="1" applyFill="1" applyBorder="1" applyAlignment="1" applyProtection="1">
      <alignment horizontal="center" vertical="center"/>
      <protection/>
    </xf>
    <xf numFmtId="1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34" borderId="84" xfId="53" applyFont="1" applyFill="1" applyBorder="1" applyAlignment="1">
      <alignment horizontal="left" vertical="top" wrapText="1"/>
      <protection/>
    </xf>
    <xf numFmtId="0" fontId="6" fillId="0" borderId="84" xfId="53" applyFont="1" applyBorder="1" applyAlignment="1">
      <alignment horizontal="left" vertical="top" wrapText="1"/>
      <protection/>
    </xf>
    <xf numFmtId="0" fontId="6" fillId="0" borderId="95" xfId="53" applyFont="1" applyBorder="1" applyAlignment="1">
      <alignment horizontal="left" vertical="top" wrapText="1"/>
      <protection/>
    </xf>
    <xf numFmtId="0" fontId="6" fillId="31" borderId="86" xfId="53" applyFont="1" applyFill="1" applyBorder="1" applyAlignment="1">
      <alignment horizontal="left" vertical="top" wrapText="1"/>
      <protection/>
    </xf>
    <xf numFmtId="0" fontId="6" fillId="31" borderId="84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34" borderId="90" xfId="53" applyFont="1" applyFill="1" applyBorder="1" applyAlignment="1">
      <alignment horizontal="left" vertical="center" wrapText="1"/>
      <protection/>
    </xf>
    <xf numFmtId="0" fontId="6" fillId="0" borderId="90" xfId="53" applyFont="1" applyBorder="1" applyAlignment="1">
      <alignment horizontal="left" vertical="center" wrapText="1"/>
      <protection/>
    </xf>
    <xf numFmtId="0" fontId="6" fillId="0" borderId="91" xfId="53" applyFont="1" applyBorder="1" applyAlignment="1">
      <alignment horizontal="left" vertical="center" wrapText="1"/>
      <protection/>
    </xf>
    <xf numFmtId="0" fontId="6" fillId="31" borderId="93" xfId="53" applyFont="1" applyFill="1" applyBorder="1" applyAlignment="1">
      <alignment horizontal="left" vertical="center" wrapText="1"/>
      <protection/>
    </xf>
    <xf numFmtId="0" fontId="6" fillId="31" borderId="9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9" fillId="0" borderId="0" xfId="53" applyNumberFormat="1" applyFont="1" applyFill="1" applyBorder="1" applyAlignment="1" applyProtection="1">
      <alignment vertical="center"/>
      <protection/>
    </xf>
    <xf numFmtId="49" fontId="5" fillId="0" borderId="68" xfId="53" applyNumberFormat="1" applyFont="1" applyFill="1" applyBorder="1" applyAlignment="1">
      <alignment horizontal="center" vertical="center" wrapText="1"/>
      <protection/>
    </xf>
    <xf numFmtId="49" fontId="2" fillId="0" borderId="66" xfId="53" applyNumberFormat="1" applyFont="1" applyFill="1" applyBorder="1" applyAlignment="1">
      <alignment vertical="center" wrapText="1"/>
      <protection/>
    </xf>
    <xf numFmtId="0" fontId="2" fillId="0" borderId="110" xfId="53" applyNumberFormat="1" applyFont="1" applyBorder="1" applyAlignment="1">
      <alignment horizontal="center" vertical="center"/>
      <protection/>
    </xf>
    <xf numFmtId="49" fontId="2" fillId="0" borderId="107" xfId="53" applyNumberFormat="1" applyFont="1" applyFill="1" applyBorder="1" applyAlignment="1">
      <alignment horizontal="center" vertical="center"/>
      <protection/>
    </xf>
    <xf numFmtId="49" fontId="2" fillId="0" borderId="107" xfId="53" applyNumberFormat="1" applyFont="1" applyBorder="1" applyAlignment="1">
      <alignment horizontal="center" vertical="center"/>
      <protection/>
    </xf>
    <xf numFmtId="0" fontId="9" fillId="0" borderId="111" xfId="53" applyNumberFormat="1" applyFont="1" applyFill="1" applyBorder="1" applyAlignment="1" applyProtection="1">
      <alignment horizontal="center" vertical="center"/>
      <protection/>
    </xf>
    <xf numFmtId="182" fontId="6" fillId="31" borderId="112" xfId="53" applyNumberFormat="1" applyFont="1" applyFill="1" applyBorder="1" applyAlignment="1" applyProtection="1">
      <alignment horizontal="center" vertical="center"/>
      <protection/>
    </xf>
    <xf numFmtId="1" fontId="6" fillId="0" borderId="110" xfId="53" applyNumberFormat="1" applyFont="1" applyBorder="1" applyAlignment="1">
      <alignment horizontal="center" vertical="center"/>
      <protection/>
    </xf>
    <xf numFmtId="0" fontId="6" fillId="0" borderId="107" xfId="53" applyNumberFormat="1" applyFont="1" applyBorder="1" applyAlignment="1">
      <alignment horizontal="center" vertical="center"/>
      <protection/>
    </xf>
    <xf numFmtId="0" fontId="2" fillId="0" borderId="113" xfId="53" applyFont="1" applyBorder="1" applyAlignment="1">
      <alignment horizontal="center" vertical="center" wrapText="1"/>
      <protection/>
    </xf>
    <xf numFmtId="0" fontId="9" fillId="31" borderId="44" xfId="53" applyNumberFormat="1" applyFont="1" applyFill="1" applyBorder="1" applyAlignment="1" applyProtection="1">
      <alignment horizontal="center" vertical="center"/>
      <protection/>
    </xf>
    <xf numFmtId="0" fontId="9" fillId="0" borderId="34" xfId="53" applyNumberFormat="1" applyFont="1" applyFill="1" applyBorder="1" applyAlignment="1" applyProtection="1">
      <alignment horizontal="center" vertical="center"/>
      <protection/>
    </xf>
    <xf numFmtId="0" fontId="9" fillId="0" borderId="20" xfId="53" applyNumberFormat="1" applyFont="1" applyFill="1" applyBorder="1" applyAlignment="1" applyProtection="1">
      <alignment horizontal="center" vertical="center"/>
      <protection/>
    </xf>
    <xf numFmtId="0" fontId="9" fillId="31" borderId="18" xfId="53" applyNumberFormat="1" applyFont="1" applyFill="1" applyBorder="1" applyAlignment="1" applyProtection="1">
      <alignment horizontal="center" vertical="center"/>
      <protection/>
    </xf>
    <xf numFmtId="0" fontId="9" fillId="0" borderId="19" xfId="53" applyNumberFormat="1" applyFont="1" applyFill="1" applyBorder="1" applyAlignment="1" applyProtection="1">
      <alignment horizontal="center" vertical="center"/>
      <protection/>
    </xf>
    <xf numFmtId="0" fontId="9" fillId="0" borderId="27" xfId="53" applyNumberFormat="1" applyFont="1" applyFill="1" applyBorder="1" applyAlignment="1" applyProtection="1">
      <alignment horizontal="center" vertical="center"/>
      <protection/>
    </xf>
    <xf numFmtId="49" fontId="2" fillId="0" borderId="11" xfId="53" applyNumberFormat="1" applyFont="1" applyFill="1" applyBorder="1" applyAlignment="1">
      <alignment vertical="center" wrapText="1"/>
      <protection/>
    </xf>
    <xf numFmtId="0" fontId="2" fillId="0" borderId="98" xfId="53" applyNumberFormat="1" applyFont="1" applyFill="1" applyBorder="1" applyAlignment="1">
      <alignment horizontal="center" vertical="center"/>
      <protection/>
    </xf>
    <xf numFmtId="1" fontId="2" fillId="0" borderId="78" xfId="53" applyNumberFormat="1" applyFont="1" applyFill="1" applyBorder="1" applyAlignment="1">
      <alignment horizontal="center" vertical="center"/>
      <protection/>
    </xf>
    <xf numFmtId="49" fontId="2" fillId="0" borderId="84" xfId="53" applyNumberFormat="1" applyFont="1" applyFill="1" applyBorder="1" applyAlignment="1">
      <alignment horizontal="center" vertical="center"/>
      <protection/>
    </xf>
    <xf numFmtId="0" fontId="9" fillId="0" borderId="85" xfId="53" applyNumberFormat="1" applyFont="1" applyFill="1" applyBorder="1" applyAlignment="1" applyProtection="1">
      <alignment horizontal="center" vertical="center"/>
      <protection/>
    </xf>
    <xf numFmtId="182" fontId="2" fillId="31" borderId="86" xfId="53" applyNumberFormat="1" applyFont="1" applyFill="1" applyBorder="1" applyAlignment="1">
      <alignment horizontal="center" vertical="center" wrapText="1"/>
      <protection/>
    </xf>
    <xf numFmtId="1" fontId="6" fillId="0" borderId="98" xfId="53" applyNumberFormat="1" applyFont="1" applyFill="1" applyBorder="1" applyAlignment="1">
      <alignment horizontal="center" vertical="center"/>
      <protection/>
    </xf>
    <xf numFmtId="1" fontId="6" fillId="0" borderId="84" xfId="53" applyNumberFormat="1" applyFont="1" applyFill="1" applyBorder="1" applyAlignment="1">
      <alignment horizontal="center" vertical="center"/>
      <protection/>
    </xf>
    <xf numFmtId="0" fontId="6" fillId="0" borderId="84" xfId="53" applyNumberFormat="1" applyFont="1" applyFill="1" applyBorder="1" applyAlignment="1">
      <alignment horizontal="center" vertical="center"/>
      <protection/>
    </xf>
    <xf numFmtId="0" fontId="6" fillId="0" borderId="95" xfId="53" applyNumberFormat="1" applyFont="1" applyFill="1" applyBorder="1" applyAlignment="1">
      <alignment horizontal="center" vertical="center"/>
      <protection/>
    </xf>
    <xf numFmtId="0" fontId="2" fillId="31" borderId="26" xfId="53" applyNumberFormat="1" applyFont="1" applyFill="1" applyBorder="1" applyAlignment="1">
      <alignment horizontal="center" vertical="center" wrapText="1"/>
      <protection/>
    </xf>
    <xf numFmtId="0" fontId="2" fillId="0" borderId="55" xfId="53" applyNumberFormat="1" applyFont="1" applyBorder="1" applyAlignment="1">
      <alignment horizontal="center" vertical="center" wrapText="1"/>
      <protection/>
    </xf>
    <xf numFmtId="0" fontId="2" fillId="0" borderId="21" xfId="53" applyNumberFormat="1" applyFont="1" applyBorder="1" applyAlignment="1">
      <alignment horizontal="center" vertical="center" wrapText="1"/>
      <protection/>
    </xf>
    <xf numFmtId="0" fontId="2" fillId="31" borderId="29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31" xfId="53" applyNumberFormat="1" applyFont="1" applyBorder="1" applyAlignment="1">
      <alignment horizontal="center" vertical="center" wrapText="1"/>
      <protection/>
    </xf>
    <xf numFmtId="49" fontId="5" fillId="0" borderId="60" xfId="53" applyNumberFormat="1" applyFont="1" applyFill="1" applyBorder="1" applyAlignment="1">
      <alignment horizontal="center" vertical="center" wrapText="1"/>
      <protection/>
    </xf>
    <xf numFmtId="49" fontId="2" fillId="0" borderId="14" xfId="53" applyNumberFormat="1" applyFont="1" applyFill="1" applyBorder="1" applyAlignment="1">
      <alignment vertical="center" wrapText="1"/>
      <protection/>
    </xf>
    <xf numFmtId="0" fontId="2" fillId="0" borderId="89" xfId="53" applyNumberFormat="1" applyFont="1" applyFill="1" applyBorder="1" applyAlignment="1">
      <alignment horizontal="center" vertical="center"/>
      <protection/>
    </xf>
    <xf numFmtId="49" fontId="2" fillId="0" borderId="90" xfId="53" applyNumberFormat="1" applyFont="1" applyFill="1" applyBorder="1" applyAlignment="1">
      <alignment horizontal="center" vertical="center"/>
      <protection/>
    </xf>
    <xf numFmtId="0" fontId="2" fillId="0" borderId="94" xfId="53" applyNumberFormat="1" applyFont="1" applyFill="1" applyBorder="1" applyAlignment="1" applyProtection="1">
      <alignment horizontal="center" vertical="center"/>
      <protection/>
    </xf>
    <xf numFmtId="182" fontId="2" fillId="31" borderId="93" xfId="53" applyNumberFormat="1" applyFont="1" applyFill="1" applyBorder="1" applyAlignment="1">
      <alignment horizontal="center" vertical="center" wrapText="1"/>
      <protection/>
    </xf>
    <xf numFmtId="1" fontId="2" fillId="0" borderId="114" xfId="53" applyNumberFormat="1" applyFont="1" applyFill="1" applyBorder="1" applyAlignment="1">
      <alignment horizontal="center" vertical="center"/>
      <protection/>
    </xf>
    <xf numFmtId="218" fontId="2" fillId="0" borderId="90" xfId="53" applyNumberFormat="1" applyFont="1" applyFill="1" applyBorder="1" applyAlignment="1">
      <alignment horizontal="center" vertical="center" wrapText="1"/>
      <protection/>
    </xf>
    <xf numFmtId="1" fontId="2" fillId="0" borderId="90" xfId="53" applyNumberFormat="1" applyFont="1" applyFill="1" applyBorder="1" applyAlignment="1">
      <alignment horizontal="center" vertical="center"/>
      <protection/>
    </xf>
    <xf numFmtId="0" fontId="2" fillId="0" borderId="90" xfId="53" applyNumberFormat="1" applyFont="1" applyFill="1" applyBorder="1" applyAlignment="1">
      <alignment horizontal="center" vertical="center"/>
      <protection/>
    </xf>
    <xf numFmtId="0" fontId="2" fillId="0" borderId="115" xfId="53" applyFont="1" applyFill="1" applyBorder="1" applyAlignment="1">
      <alignment horizontal="center" vertical="center" wrapText="1"/>
      <protection/>
    </xf>
    <xf numFmtId="0" fontId="2" fillId="31" borderId="79" xfId="53" applyNumberFormat="1" applyFont="1" applyFill="1" applyBorder="1" applyAlignment="1">
      <alignment horizontal="center" vertical="center" wrapText="1"/>
      <protection/>
    </xf>
    <xf numFmtId="0" fontId="2" fillId="0" borderId="82" xfId="53" applyNumberFormat="1" applyFont="1" applyFill="1" applyBorder="1" applyAlignment="1">
      <alignment horizontal="center" vertical="center" wrapText="1"/>
      <protection/>
    </xf>
    <xf numFmtId="0" fontId="2" fillId="0" borderId="115" xfId="53" applyNumberFormat="1" applyFont="1" applyFill="1" applyBorder="1" applyAlignment="1">
      <alignment horizontal="center" vertical="center" wrapText="1"/>
      <protection/>
    </xf>
    <xf numFmtId="0" fontId="2" fillId="31" borderId="116" xfId="53" applyNumberFormat="1" applyFont="1" applyFill="1" applyBorder="1" applyAlignment="1">
      <alignment horizontal="center" vertical="center" wrapText="1"/>
      <protection/>
    </xf>
    <xf numFmtId="0" fontId="2" fillId="0" borderId="83" xfId="53" applyNumberFormat="1" applyFont="1" applyFill="1" applyBorder="1" applyAlignment="1">
      <alignment horizontal="center" vertical="center" wrapText="1"/>
      <protection/>
    </xf>
    <xf numFmtId="0" fontId="2" fillId="0" borderId="117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/>
    </xf>
    <xf numFmtId="182" fontId="6" fillId="31" borderId="12" xfId="53" applyNumberFormat="1" applyFont="1" applyFill="1" applyBorder="1" applyAlignment="1" applyProtection="1">
      <alignment horizontal="center" vertical="center"/>
      <protection/>
    </xf>
    <xf numFmtId="1" fontId="5" fillId="0" borderId="12" xfId="53" applyNumberFormat="1" applyFont="1" applyFill="1" applyBorder="1" applyAlignment="1">
      <alignment horizontal="center" vertical="center"/>
      <protection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0" fontId="103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2" fillId="31" borderId="33" xfId="53" applyNumberFormat="1" applyFont="1" applyFill="1" applyBorder="1" applyAlignment="1">
      <alignment horizontal="center" vertical="center" wrapText="1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31" borderId="12" xfId="53" applyNumberFormat="1" applyFont="1" applyFill="1" applyBorder="1" applyAlignment="1">
      <alignment horizontal="center" vertical="center" wrapText="1"/>
      <protection/>
    </xf>
    <xf numFmtId="0" fontId="2" fillId="0" borderId="38" xfId="53" applyNumberFormat="1" applyFont="1" applyFill="1" applyBorder="1" applyAlignment="1">
      <alignment horizontal="center" vertical="center" wrapText="1"/>
      <protection/>
    </xf>
    <xf numFmtId="0" fontId="2" fillId="0" borderId="85" xfId="53" applyNumberFormat="1" applyFont="1" applyFill="1" applyBorder="1" applyAlignment="1" applyProtection="1">
      <alignment horizontal="center" vertical="center"/>
      <protection/>
    </xf>
    <xf numFmtId="0" fontId="2" fillId="0" borderId="85" xfId="53" applyFont="1" applyBorder="1" applyAlignment="1">
      <alignment horizontal="center" vertical="center" wrapText="1"/>
      <protection/>
    </xf>
    <xf numFmtId="0" fontId="2" fillId="31" borderId="58" xfId="53" applyNumberFormat="1" applyFont="1" applyFill="1" applyBorder="1" applyAlignment="1">
      <alignment horizontal="center" vertical="center" wrapText="1"/>
      <protection/>
    </xf>
    <xf numFmtId="0" fontId="2" fillId="0" borderId="84" xfId="53" applyNumberFormat="1" applyFont="1" applyBorder="1" applyAlignment="1">
      <alignment horizontal="center" vertical="center" wrapText="1"/>
      <protection/>
    </xf>
    <xf numFmtId="0" fontId="2" fillId="0" borderId="118" xfId="53" applyNumberFormat="1" applyFont="1" applyBorder="1" applyAlignment="1">
      <alignment horizontal="center" vertical="center" wrapText="1"/>
      <protection/>
    </xf>
    <xf numFmtId="0" fontId="2" fillId="31" borderId="86" xfId="53" applyNumberFormat="1" applyFont="1" applyFill="1" applyBorder="1" applyAlignment="1">
      <alignment horizontal="center" vertical="center" wrapText="1"/>
      <protection/>
    </xf>
    <xf numFmtId="0" fontId="2" fillId="0" borderId="85" xfId="53" applyNumberFormat="1" applyFont="1" applyBorder="1" applyAlignment="1">
      <alignment horizontal="center" vertical="center" wrapText="1"/>
      <protection/>
    </xf>
    <xf numFmtId="219" fontId="9" fillId="0" borderId="0" xfId="53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0" xfId="53" applyNumberFormat="1" applyFont="1" applyFill="1" applyBorder="1" applyAlignment="1">
      <alignment horizontal="center" vertical="center"/>
      <protection/>
    </xf>
    <xf numFmtId="0" fontId="9" fillId="0" borderId="87" xfId="53" applyNumberFormat="1" applyFont="1" applyFill="1" applyBorder="1" applyAlignment="1" applyProtection="1">
      <alignment horizontal="center" vertical="center"/>
      <protection/>
    </xf>
    <xf numFmtId="1" fontId="2" fillId="0" borderId="98" xfId="53" applyNumberFormat="1" applyFont="1" applyFill="1" applyBorder="1" applyAlignment="1">
      <alignment horizontal="center" vertical="center"/>
      <protection/>
    </xf>
    <xf numFmtId="218" fontId="2" fillId="0" borderId="78" xfId="53" applyNumberFormat="1" applyFont="1" applyFill="1" applyBorder="1" applyAlignment="1">
      <alignment horizontal="center" vertical="center" wrapText="1"/>
      <protection/>
    </xf>
    <xf numFmtId="0" fontId="2" fillId="0" borderId="78" xfId="53" applyNumberFormat="1" applyFont="1" applyFill="1" applyBorder="1" applyAlignment="1">
      <alignment horizontal="center" vertical="center"/>
      <protection/>
    </xf>
    <xf numFmtId="1" fontId="2" fillId="31" borderId="59" xfId="53" applyNumberFormat="1" applyFont="1" applyFill="1" applyBorder="1" applyAlignment="1">
      <alignment horizontal="center" vertical="center" wrapText="1"/>
      <protection/>
    </xf>
    <xf numFmtId="0" fontId="2" fillId="0" borderId="119" xfId="53" applyFont="1" applyBorder="1" applyAlignment="1">
      <alignment horizontal="center" vertical="center" wrapText="1"/>
      <protection/>
    </xf>
    <xf numFmtId="49" fontId="2" fillId="0" borderId="78" xfId="53" applyNumberFormat="1" applyFont="1" applyFill="1" applyBorder="1" applyAlignment="1">
      <alignment horizontal="center" vertical="center"/>
      <protection/>
    </xf>
    <xf numFmtId="0" fontId="2" fillId="0" borderId="87" xfId="53" applyNumberFormat="1" applyFont="1" applyFill="1" applyBorder="1" applyAlignment="1" applyProtection="1">
      <alignment horizontal="center" vertical="center"/>
      <protection/>
    </xf>
    <xf numFmtId="1" fontId="2" fillId="0" borderId="87" xfId="53" applyNumberFormat="1" applyFont="1" applyBorder="1" applyAlignment="1">
      <alignment horizontal="center" vertical="center" wrapText="1"/>
      <protection/>
    </xf>
    <xf numFmtId="0" fontId="2" fillId="31" borderId="59" xfId="53" applyNumberFormat="1" applyFont="1" applyFill="1" applyBorder="1" applyAlignment="1">
      <alignment horizontal="center" vertical="center" wrapText="1"/>
      <protection/>
    </xf>
    <xf numFmtId="0" fontId="2" fillId="0" borderId="78" xfId="53" applyNumberFormat="1" applyFont="1" applyBorder="1" applyAlignment="1">
      <alignment horizontal="center" vertical="center" wrapText="1"/>
      <protection/>
    </xf>
    <xf numFmtId="0" fontId="2" fillId="0" borderId="119" xfId="53" applyNumberFormat="1" applyFont="1" applyBorder="1" applyAlignment="1">
      <alignment horizontal="center" vertical="center" wrapText="1"/>
      <protection/>
    </xf>
    <xf numFmtId="0" fontId="2" fillId="31" borderId="88" xfId="53" applyNumberFormat="1" applyFont="1" applyFill="1" applyBorder="1" applyAlignment="1">
      <alignment horizontal="center" vertical="center" wrapText="1"/>
      <protection/>
    </xf>
    <xf numFmtId="0" fontId="2" fillId="0" borderId="87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vertical="center" wrapText="1"/>
      <protection/>
    </xf>
    <xf numFmtId="1" fontId="2" fillId="0" borderId="78" xfId="53" applyNumberFormat="1" applyFont="1" applyFill="1" applyBorder="1" applyAlignment="1" applyProtection="1">
      <alignment horizontal="center" vertical="center"/>
      <protection/>
    </xf>
    <xf numFmtId="0" fontId="2" fillId="0" borderId="87" xfId="53" applyNumberFormat="1" applyFont="1" applyFill="1" applyBorder="1" applyAlignment="1">
      <alignment horizontal="center" vertical="center" wrapText="1"/>
      <protection/>
    </xf>
    <xf numFmtId="0" fontId="2" fillId="19" borderId="0" xfId="53" applyNumberFormat="1" applyFont="1" applyFill="1" applyBorder="1" applyAlignment="1">
      <alignment horizontal="center" vertical="center" wrapText="1"/>
      <protection/>
    </xf>
    <xf numFmtId="0" fontId="2" fillId="0" borderId="100" xfId="53" applyNumberFormat="1" applyFont="1" applyBorder="1" applyAlignment="1">
      <alignment horizontal="center" vertical="center"/>
      <protection/>
    </xf>
    <xf numFmtId="49" fontId="2" fillId="0" borderId="78" xfId="53" applyNumberFormat="1" applyFont="1" applyBorder="1" applyAlignment="1">
      <alignment horizontal="center" vertical="center"/>
      <protection/>
    </xf>
    <xf numFmtId="182" fontId="2" fillId="31" borderId="120" xfId="53" applyNumberFormat="1" applyFont="1" applyFill="1" applyBorder="1" applyAlignment="1" applyProtection="1">
      <alignment horizontal="center" vertical="center"/>
      <protection/>
    </xf>
    <xf numFmtId="1" fontId="2" fillId="0" borderId="98" xfId="53" applyNumberFormat="1" applyFont="1" applyBorder="1" applyAlignment="1">
      <alignment horizontal="center" vertical="center"/>
      <protection/>
    </xf>
    <xf numFmtId="1" fontId="2" fillId="0" borderId="78" xfId="53" applyNumberFormat="1" applyFont="1" applyBorder="1" applyAlignment="1">
      <alignment horizontal="center" vertical="center"/>
      <protection/>
    </xf>
    <xf numFmtId="0" fontId="2" fillId="0" borderId="78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21" xfId="53" applyNumberFormat="1" applyFont="1" applyFill="1" applyBorder="1" applyAlignment="1">
      <alignment horizontal="center" vertical="center"/>
      <protection/>
    </xf>
    <xf numFmtId="182" fontId="6" fillId="31" borderId="120" xfId="53" applyNumberFormat="1" applyFont="1" applyFill="1" applyBorder="1" applyAlignment="1" applyProtection="1">
      <alignment horizontal="center" vertical="center"/>
      <protection/>
    </xf>
    <xf numFmtId="1" fontId="6" fillId="0" borderId="98" xfId="53" applyNumberFormat="1" applyFont="1" applyBorder="1" applyAlignment="1">
      <alignment horizontal="center" vertical="center"/>
      <protection/>
    </xf>
    <xf numFmtId="1" fontId="6" fillId="0" borderId="78" xfId="53" applyNumberFormat="1" applyFont="1" applyBorder="1" applyAlignment="1">
      <alignment horizontal="center" vertical="center"/>
      <protection/>
    </xf>
    <xf numFmtId="0" fontId="6" fillId="0" borderId="78" xfId="53" applyNumberFormat="1" applyFont="1" applyBorder="1" applyAlignment="1">
      <alignment horizontal="center" vertical="center"/>
      <protection/>
    </xf>
    <xf numFmtId="49" fontId="2" fillId="0" borderId="100" xfId="53" applyNumberFormat="1" applyFont="1" applyBorder="1" applyAlignment="1">
      <alignment horizontal="center" vertical="center"/>
      <protection/>
    </xf>
    <xf numFmtId="0" fontId="2" fillId="0" borderId="78" xfId="53" applyNumberFormat="1" applyFont="1" applyBorder="1" applyAlignment="1">
      <alignment horizontal="center" vertical="center"/>
      <protection/>
    </xf>
    <xf numFmtId="0" fontId="9" fillId="0" borderId="87" xfId="53" applyNumberFormat="1" applyFont="1" applyFill="1" applyBorder="1" applyAlignment="1" applyProtection="1">
      <alignment horizontal="center" vertical="center"/>
      <protection/>
    </xf>
    <xf numFmtId="0" fontId="2" fillId="0" borderId="31" xfId="53" applyNumberFormat="1" applyFont="1" applyBorder="1" applyAlignment="1">
      <alignment horizontal="center" vertical="center" wrapText="1"/>
      <protection/>
    </xf>
    <xf numFmtId="0" fontId="2" fillId="31" borderId="55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22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1" fontId="6" fillId="0" borderId="78" xfId="53" applyNumberFormat="1" applyFont="1" applyFill="1" applyBorder="1" applyAlignment="1" applyProtection="1">
      <alignment horizontal="center" vertical="center"/>
      <protection/>
    </xf>
    <xf numFmtId="0" fontId="2" fillId="0" borderId="119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/>
      <protection/>
    </xf>
    <xf numFmtId="1" fontId="2" fillId="0" borderId="123" xfId="53" applyNumberFormat="1" applyFont="1" applyBorder="1" applyAlignment="1">
      <alignment horizontal="center" vertical="center"/>
      <protection/>
    </xf>
    <xf numFmtId="0" fontId="2" fillId="0" borderId="124" xfId="53" applyFont="1" applyBorder="1" applyAlignment="1">
      <alignment horizontal="center" vertical="center" wrapText="1"/>
      <protection/>
    </xf>
    <xf numFmtId="49" fontId="2" fillId="31" borderId="10" xfId="53" applyNumberFormat="1" applyFont="1" applyFill="1" applyBorder="1" applyAlignment="1">
      <alignment vertical="center" wrapText="1"/>
      <protection/>
    </xf>
    <xf numFmtId="0" fontId="2" fillId="31" borderId="100" xfId="53" applyNumberFormat="1" applyFont="1" applyFill="1" applyBorder="1" applyAlignment="1">
      <alignment horizontal="center" vertical="center"/>
      <protection/>
    </xf>
    <xf numFmtId="0" fontId="2" fillId="31" borderId="78" xfId="53" applyNumberFormat="1" applyFont="1" applyFill="1" applyBorder="1" applyAlignment="1">
      <alignment horizontal="center" vertical="center"/>
      <protection/>
    </xf>
    <xf numFmtId="0" fontId="2" fillId="31" borderId="87" xfId="53" applyNumberFormat="1" applyFont="1" applyFill="1" applyBorder="1" applyAlignment="1" applyProtection="1">
      <alignment horizontal="center" vertical="center"/>
      <protection/>
    </xf>
    <xf numFmtId="1" fontId="2" fillId="31" borderId="98" xfId="53" applyNumberFormat="1" applyFont="1" applyFill="1" applyBorder="1" applyAlignment="1">
      <alignment horizontal="center" vertical="center"/>
      <protection/>
    </xf>
    <xf numFmtId="218" fontId="2" fillId="31" borderId="84" xfId="53" applyNumberFormat="1" applyFont="1" applyFill="1" applyBorder="1" applyAlignment="1">
      <alignment horizontal="center" vertical="center" wrapText="1"/>
      <protection/>
    </xf>
    <xf numFmtId="1" fontId="2" fillId="31" borderId="84" xfId="53" applyNumberFormat="1" applyFont="1" applyFill="1" applyBorder="1" applyAlignment="1">
      <alignment horizontal="center" vertical="center"/>
      <protection/>
    </xf>
    <xf numFmtId="0" fontId="2" fillId="31" borderId="84" xfId="53" applyNumberFormat="1" applyFont="1" applyFill="1" applyBorder="1" applyAlignment="1">
      <alignment horizontal="center" vertical="center"/>
      <protection/>
    </xf>
    <xf numFmtId="0" fontId="2" fillId="31" borderId="87" xfId="53" applyFont="1" applyFill="1" applyBorder="1" applyAlignment="1">
      <alignment horizontal="center" vertical="center" wrapText="1"/>
      <protection/>
    </xf>
    <xf numFmtId="0" fontId="2" fillId="31" borderId="78" xfId="53" applyNumberFormat="1" applyFont="1" applyFill="1" applyBorder="1" applyAlignment="1">
      <alignment horizontal="center" vertical="center" wrapText="1"/>
      <protection/>
    </xf>
    <xf numFmtId="0" fontId="2" fillId="31" borderId="119" xfId="53" applyNumberFormat="1" applyFont="1" applyFill="1" applyBorder="1" applyAlignment="1">
      <alignment horizontal="center" vertical="center" wrapText="1"/>
      <protection/>
    </xf>
    <xf numFmtId="0" fontId="2" fillId="31" borderId="87" xfId="53" applyNumberFormat="1" applyFont="1" applyFill="1" applyBorder="1" applyAlignment="1">
      <alignment horizontal="center" vertical="center" wrapText="1"/>
      <protection/>
    </xf>
    <xf numFmtId="218" fontId="2" fillId="31" borderId="0" xfId="53" applyNumberFormat="1" applyFont="1" applyFill="1" applyBorder="1" applyAlignment="1" applyProtection="1">
      <alignment vertical="center"/>
      <protection/>
    </xf>
    <xf numFmtId="218" fontId="6" fillId="0" borderId="78" xfId="53" applyNumberFormat="1" applyFont="1" applyBorder="1" applyAlignment="1">
      <alignment horizontal="center" vertical="center" wrapText="1"/>
      <protection/>
    </xf>
    <xf numFmtId="49" fontId="2" fillId="31" borderId="11" xfId="53" applyNumberFormat="1" applyFont="1" applyFill="1" applyBorder="1" applyAlignment="1">
      <alignment vertical="center" wrapText="1"/>
      <protection/>
    </xf>
    <xf numFmtId="49" fontId="2" fillId="31" borderId="100" xfId="53" applyNumberFormat="1" applyFont="1" applyFill="1" applyBorder="1" applyAlignment="1">
      <alignment horizontal="center" vertical="center"/>
      <protection/>
    </xf>
    <xf numFmtId="49" fontId="2" fillId="31" borderId="78" xfId="53" applyNumberFormat="1" applyFont="1" applyFill="1" applyBorder="1" applyAlignment="1">
      <alignment horizontal="center" vertical="center"/>
      <protection/>
    </xf>
    <xf numFmtId="218" fontId="2" fillId="31" borderId="78" xfId="53" applyNumberFormat="1" applyFont="1" applyFill="1" applyBorder="1" applyAlignment="1">
      <alignment horizontal="center" vertical="center" wrapText="1"/>
      <protection/>
    </xf>
    <xf numFmtId="1" fontId="2" fillId="31" borderId="78" xfId="53" applyNumberFormat="1" applyFont="1" applyFill="1" applyBorder="1" applyAlignment="1">
      <alignment horizontal="center" vertical="center"/>
      <protection/>
    </xf>
    <xf numFmtId="49" fontId="2" fillId="0" borderId="100" xfId="53" applyNumberFormat="1" applyFont="1" applyBorder="1" applyAlignment="1">
      <alignment horizontal="center" vertical="center"/>
      <protection/>
    </xf>
    <xf numFmtId="182" fontId="100" fillId="31" borderId="120" xfId="53" applyNumberFormat="1" applyFont="1" applyFill="1" applyBorder="1" applyAlignment="1" applyProtection="1">
      <alignment horizontal="center" vertical="center"/>
      <protection/>
    </xf>
    <xf numFmtId="49" fontId="2" fillId="0" borderId="11" xfId="53" applyNumberFormat="1" applyFont="1" applyFill="1" applyBorder="1" applyAlignment="1">
      <alignment horizontal="right" vertical="center" wrapText="1"/>
      <protection/>
    </xf>
    <xf numFmtId="49" fontId="37" fillId="0" borderId="100" xfId="53" applyNumberFormat="1" applyFont="1" applyBorder="1" applyAlignment="1">
      <alignment horizontal="center" vertical="center"/>
      <protection/>
    </xf>
    <xf numFmtId="49" fontId="37" fillId="0" borderId="78" xfId="53" applyNumberFormat="1" applyFont="1" applyBorder="1" applyAlignment="1">
      <alignment horizontal="center" vertical="center"/>
      <protection/>
    </xf>
    <xf numFmtId="0" fontId="37" fillId="0" borderId="87" xfId="53" applyNumberFormat="1" applyFont="1" applyFill="1" applyBorder="1" applyAlignment="1" applyProtection="1">
      <alignment horizontal="center" vertical="center"/>
      <protection/>
    </xf>
    <xf numFmtId="182" fontId="6" fillId="34" borderId="12" xfId="53" applyNumberFormat="1" applyFont="1" applyFill="1" applyBorder="1" applyAlignment="1">
      <alignment horizontal="center" vertical="center" wrapText="1"/>
      <protection/>
    </xf>
    <xf numFmtId="1" fontId="6" fillId="34" borderId="125" xfId="53" applyNumberFormat="1" applyFont="1" applyFill="1" applyBorder="1" applyAlignment="1" applyProtection="1">
      <alignment horizontal="center" vertical="center"/>
      <protection/>
    </xf>
    <xf numFmtId="182" fontId="6" fillId="0" borderId="0" xfId="53" applyNumberFormat="1" applyFont="1" applyFill="1" applyBorder="1" applyAlignment="1" applyProtection="1">
      <alignment horizontal="center" vertical="center"/>
      <protection/>
    </xf>
    <xf numFmtId="182" fontId="6" fillId="34" borderId="126" xfId="53" applyNumberFormat="1" applyFont="1" applyFill="1" applyBorder="1" applyAlignment="1" applyProtection="1">
      <alignment horizontal="center" vertical="center"/>
      <protection/>
    </xf>
    <xf numFmtId="1" fontId="6" fillId="34" borderId="126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98" xfId="53" applyFont="1" applyBorder="1" applyAlignment="1">
      <alignment horizontal="center" vertical="top" wrapText="1"/>
      <protection/>
    </xf>
    <xf numFmtId="219" fontId="2" fillId="0" borderId="85" xfId="53" applyNumberFormat="1" applyFont="1" applyFill="1" applyBorder="1" applyAlignment="1" applyProtection="1">
      <alignment horizontal="center" vertical="center"/>
      <protection/>
    </xf>
    <xf numFmtId="182" fontId="6" fillId="31" borderId="127" xfId="53" applyNumberFormat="1" applyFont="1" applyFill="1" applyBorder="1" applyAlignment="1" applyProtection="1">
      <alignment horizontal="center" vertical="center"/>
      <protection/>
    </xf>
    <xf numFmtId="0" fontId="6" fillId="0" borderId="98" xfId="53" applyFont="1" applyBorder="1" applyAlignment="1">
      <alignment horizontal="center" vertical="center" wrapText="1"/>
      <protection/>
    </xf>
    <xf numFmtId="218" fontId="6" fillId="0" borderId="84" xfId="53" applyNumberFormat="1" applyFont="1" applyBorder="1" applyAlignment="1">
      <alignment horizontal="center" vertical="center" wrapText="1"/>
      <protection/>
    </xf>
    <xf numFmtId="1" fontId="6" fillId="0" borderId="84" xfId="53" applyNumberFormat="1" applyFont="1" applyBorder="1" applyAlignment="1">
      <alignment horizontal="center" vertical="center" wrapText="1"/>
      <protection/>
    </xf>
    <xf numFmtId="0" fontId="6" fillId="0" borderId="84" xfId="53" applyFont="1" applyBorder="1" applyAlignment="1">
      <alignment horizontal="center" vertical="center" wrapText="1"/>
      <protection/>
    </xf>
    <xf numFmtId="0" fontId="6" fillId="0" borderId="85" xfId="53" applyFont="1" applyBorder="1" applyAlignment="1">
      <alignment horizontal="center" vertical="center" wrapText="1"/>
      <protection/>
    </xf>
    <xf numFmtId="0" fontId="2" fillId="31" borderId="58" xfId="53" applyFont="1" applyFill="1" applyBorder="1" applyAlignment="1">
      <alignment horizontal="center" vertical="center" wrapText="1"/>
      <protection/>
    </xf>
    <xf numFmtId="0" fontId="2" fillId="0" borderId="118" xfId="53" applyFont="1" applyBorder="1" applyAlignment="1">
      <alignment horizontal="center" vertical="center" wrapText="1"/>
      <protection/>
    </xf>
    <xf numFmtId="0" fontId="2" fillId="31" borderId="86" xfId="53" applyFont="1" applyFill="1" applyBorder="1" applyAlignment="1">
      <alignment horizontal="center" vertical="center" wrapText="1"/>
      <protection/>
    </xf>
    <xf numFmtId="1" fontId="1" fillId="0" borderId="10" xfId="53" applyNumberFormat="1" applyFont="1" applyFill="1" applyBorder="1" applyAlignment="1">
      <alignment horizontal="right" vertical="center" wrapText="1"/>
      <protection/>
    </xf>
    <xf numFmtId="0" fontId="2" fillId="0" borderId="100" xfId="53" applyFont="1" applyBorder="1" applyAlignment="1">
      <alignment horizontal="center" vertical="center" wrapText="1"/>
      <protection/>
    </xf>
    <xf numFmtId="0" fontId="2" fillId="31" borderId="59" xfId="53" applyFont="1" applyFill="1" applyBorder="1" applyAlignment="1">
      <alignment horizontal="center" vertical="center" wrapText="1"/>
      <protection/>
    </xf>
    <xf numFmtId="0" fontId="2" fillId="19" borderId="0" xfId="53" applyFont="1" applyFill="1" applyBorder="1" applyAlignment="1">
      <alignment horizontal="center" vertical="center" wrapText="1"/>
      <protection/>
    </xf>
    <xf numFmtId="1" fontId="6" fillId="0" borderId="78" xfId="53" applyNumberFormat="1" applyFont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82" fontId="6" fillId="31" borderId="11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218" fontId="2" fillId="0" borderId="84" xfId="53" applyNumberFormat="1" applyFont="1" applyBorder="1" applyAlignment="1">
      <alignment horizontal="center" vertical="center" wrapText="1"/>
      <protection/>
    </xf>
    <xf numFmtId="182" fontId="2" fillId="31" borderId="68" xfId="53" applyNumberFormat="1" applyFont="1" applyFill="1" applyBorder="1" applyAlignment="1">
      <alignment horizontal="center" vertical="center" wrapText="1"/>
      <protection/>
    </xf>
    <xf numFmtId="0" fontId="2" fillId="0" borderId="107" xfId="53" applyFont="1" applyBorder="1" applyAlignment="1">
      <alignment horizontal="center" vertical="center" wrapText="1"/>
      <protection/>
    </xf>
    <xf numFmtId="0" fontId="2" fillId="0" borderId="128" xfId="53" applyFont="1" applyBorder="1" applyAlignment="1">
      <alignment horizontal="center" vertical="center" wrapText="1"/>
      <protection/>
    </xf>
    <xf numFmtId="0" fontId="2" fillId="31" borderId="68" xfId="53" applyFont="1" applyFill="1" applyBorder="1" applyAlignment="1">
      <alignment horizontal="center" vertical="center" wrapText="1"/>
      <protection/>
    </xf>
    <xf numFmtId="0" fontId="2" fillId="0" borderId="129" xfId="53" applyFont="1" applyBorder="1" applyAlignment="1">
      <alignment horizontal="center" vertical="center" wrapText="1"/>
      <protection/>
    </xf>
    <xf numFmtId="0" fontId="2" fillId="0" borderId="119" xfId="53" applyFont="1" applyFill="1" applyBorder="1" applyAlignment="1">
      <alignment horizontal="center" vertical="center" wrapText="1"/>
      <protection/>
    </xf>
    <xf numFmtId="0" fontId="2" fillId="0" borderId="100" xfId="53" applyNumberFormat="1" applyFont="1" applyFill="1" applyBorder="1" applyAlignment="1" applyProtection="1">
      <alignment horizontal="center" vertical="center"/>
      <protection/>
    </xf>
    <xf numFmtId="49" fontId="2" fillId="0" borderId="14" xfId="53" applyNumberFormat="1" applyFont="1" applyFill="1" applyBorder="1" applyAlignment="1">
      <alignment vertical="center" wrapText="1"/>
      <protection/>
    </xf>
    <xf numFmtId="49" fontId="2" fillId="0" borderId="11" xfId="53" applyNumberFormat="1" applyFont="1" applyFill="1" applyBorder="1" applyAlignment="1">
      <alignment horizontal="right" vertical="center" wrapText="1"/>
      <protection/>
    </xf>
    <xf numFmtId="0" fontId="2" fillId="31" borderId="78" xfId="53" applyFont="1" applyFill="1" applyBorder="1" applyAlignment="1">
      <alignment horizontal="center" vertical="center" wrapText="1"/>
      <protection/>
    </xf>
    <xf numFmtId="219" fontId="2" fillId="31" borderId="87" xfId="53" applyNumberFormat="1" applyFont="1" applyFill="1" applyBorder="1" applyAlignment="1" applyProtection="1">
      <alignment horizontal="center" vertical="center"/>
      <protection/>
    </xf>
    <xf numFmtId="0" fontId="6" fillId="31" borderId="98" xfId="53" applyFont="1" applyFill="1" applyBorder="1" applyAlignment="1">
      <alignment horizontal="center" vertical="center" wrapText="1"/>
      <protection/>
    </xf>
    <xf numFmtId="218" fontId="6" fillId="31" borderId="78" xfId="53" applyNumberFormat="1" applyFont="1" applyFill="1" applyBorder="1" applyAlignment="1">
      <alignment horizontal="center" vertical="center" wrapText="1"/>
      <protection/>
    </xf>
    <xf numFmtId="1" fontId="6" fillId="31" borderId="78" xfId="53" applyNumberFormat="1" applyFont="1" applyFill="1" applyBorder="1" applyAlignment="1">
      <alignment horizontal="center" vertical="center" wrapText="1"/>
      <protection/>
    </xf>
    <xf numFmtId="0" fontId="6" fillId="31" borderId="78" xfId="53" applyFont="1" applyFill="1" applyBorder="1" applyAlignment="1">
      <alignment horizontal="center" vertical="center" wrapText="1"/>
      <protection/>
    </xf>
    <xf numFmtId="0" fontId="6" fillId="31" borderId="87" xfId="53" applyFont="1" applyFill="1" applyBorder="1" applyAlignment="1">
      <alignment horizontal="center" vertical="center" wrapText="1"/>
      <protection/>
    </xf>
    <xf numFmtId="0" fontId="2" fillId="31" borderId="119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right" vertical="center" wrapText="1"/>
      <protection/>
    </xf>
    <xf numFmtId="1" fontId="2" fillId="0" borderId="78" xfId="53" applyNumberFormat="1" applyFont="1" applyFill="1" applyBorder="1" applyAlignment="1">
      <alignment horizontal="center" vertical="center" wrapText="1"/>
      <protection/>
    </xf>
    <xf numFmtId="0" fontId="2" fillId="0" borderId="100" xfId="53" applyFont="1" applyFill="1" applyBorder="1" applyAlignment="1">
      <alignment horizontal="center" vertical="center" wrapText="1"/>
      <protection/>
    </xf>
    <xf numFmtId="1" fontId="6" fillId="0" borderId="78" xfId="53" applyNumberFormat="1" applyFont="1" applyFill="1" applyBorder="1" applyAlignment="1">
      <alignment horizontal="center" vertical="center" wrapText="1"/>
      <protection/>
    </xf>
    <xf numFmtId="0" fontId="6" fillId="0" borderId="78" xfId="53" applyFont="1" applyFill="1" applyBorder="1" applyAlignment="1">
      <alignment horizontal="center" vertical="center" wrapText="1"/>
      <protection/>
    </xf>
    <xf numFmtId="1" fontId="11" fillId="0" borderId="10" xfId="53" applyNumberFormat="1" applyFont="1" applyFill="1" applyBorder="1" applyAlignment="1">
      <alignment horizontal="right" vertical="center" wrapText="1"/>
      <protection/>
    </xf>
    <xf numFmtId="1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180" fontId="6" fillId="0" borderId="11" xfId="53" applyNumberFormat="1" applyFont="1" applyFill="1" applyBorder="1" applyAlignment="1" applyProtection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218" fontId="8" fillId="0" borderId="11" xfId="53" applyNumberFormat="1" applyFont="1" applyFill="1" applyBorder="1" applyAlignment="1" applyProtection="1">
      <alignment vertical="center"/>
      <protection/>
    </xf>
    <xf numFmtId="0" fontId="2" fillId="31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0" fontId="2" fillId="31" borderId="36" xfId="53" applyFont="1" applyFill="1" applyBorder="1" applyAlignment="1">
      <alignment horizontal="center" vertical="center" wrapText="1"/>
      <protection/>
    </xf>
    <xf numFmtId="218" fontId="8" fillId="0" borderId="43" xfId="53" applyNumberFormat="1" applyFont="1" applyFill="1" applyBorder="1" applyAlignment="1" applyProtection="1">
      <alignment vertical="center"/>
      <protection/>
    </xf>
    <xf numFmtId="218" fontId="8" fillId="0" borderId="0" xfId="53" applyNumberFormat="1" applyFont="1" applyFill="1" applyBorder="1" applyAlignment="1" applyProtection="1">
      <alignment vertical="center"/>
      <protection/>
    </xf>
    <xf numFmtId="49" fontId="2" fillId="0" borderId="21" xfId="53" applyNumberFormat="1" applyFont="1" applyFill="1" applyBorder="1" applyAlignment="1">
      <alignment vertical="center" wrapText="1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182" fontId="6" fillId="31" borderId="10" xfId="53" applyNumberFormat="1" applyFont="1" applyFill="1" applyBorder="1" applyAlignment="1">
      <alignment horizontal="center" vertical="center" wrapText="1"/>
      <protection/>
    </xf>
    <xf numFmtId="1" fontId="2" fillId="0" borderId="84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49" fontId="2" fillId="31" borderId="15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2" fillId="31" borderId="130" xfId="53" applyFont="1" applyFill="1" applyBorder="1" applyAlignment="1">
      <alignment horizontal="center" vertical="center" wrapText="1"/>
      <protection/>
    </xf>
    <xf numFmtId="0" fontId="2" fillId="0" borderId="131" xfId="53" applyFont="1" applyBorder="1" applyAlignment="1">
      <alignment horizontal="center" vertical="center" wrapText="1"/>
      <protection/>
    </xf>
    <xf numFmtId="0" fontId="2" fillId="0" borderId="132" xfId="53" applyFont="1" applyBorder="1" applyAlignment="1">
      <alignment horizontal="center" vertical="center" wrapText="1"/>
      <protection/>
    </xf>
    <xf numFmtId="0" fontId="6" fillId="34" borderId="133" xfId="53" applyNumberFormat="1" applyFont="1" applyFill="1" applyBorder="1" applyAlignment="1" applyProtection="1">
      <alignment horizontal="center" vertical="center"/>
      <protection/>
    </xf>
    <xf numFmtId="0" fontId="6" fillId="34" borderId="134" xfId="53" applyNumberFormat="1" applyFont="1" applyFill="1" applyBorder="1" applyAlignment="1" applyProtection="1">
      <alignment horizontal="center" vertical="center"/>
      <protection/>
    </xf>
    <xf numFmtId="0" fontId="6" fillId="34" borderId="135" xfId="53" applyNumberFormat="1" applyFont="1" applyFill="1" applyBorder="1" applyAlignment="1" applyProtection="1">
      <alignment horizontal="center" vertical="center"/>
      <protection/>
    </xf>
    <xf numFmtId="0" fontId="6" fillId="34" borderId="103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84" xfId="53" applyNumberFormat="1" applyFont="1" applyFill="1" applyBorder="1" applyAlignment="1" applyProtection="1">
      <alignment horizontal="center" vertical="center"/>
      <protection/>
    </xf>
    <xf numFmtId="182" fontId="6" fillId="0" borderId="84" xfId="53" applyNumberFormat="1" applyFont="1" applyFill="1" applyBorder="1" applyAlignment="1" applyProtection="1">
      <alignment horizontal="center" vertical="center"/>
      <protection/>
    </xf>
    <xf numFmtId="218" fontId="6" fillId="0" borderId="84" xfId="53" applyNumberFormat="1" applyFont="1" applyFill="1" applyBorder="1" applyAlignment="1">
      <alignment horizontal="center" vertical="center" wrapText="1"/>
      <protection/>
    </xf>
    <xf numFmtId="0" fontId="6" fillId="0" borderId="136" xfId="53" applyNumberFormat="1" applyFont="1" applyFill="1" applyBorder="1" applyAlignment="1" applyProtection="1">
      <alignment horizontal="center" vertical="center"/>
      <protection/>
    </xf>
    <xf numFmtId="0" fontId="6" fillId="0" borderId="104" xfId="53" applyNumberFormat="1" applyFont="1" applyFill="1" applyBorder="1" applyAlignment="1" applyProtection="1">
      <alignment horizontal="center" vertical="center"/>
      <protection/>
    </xf>
    <xf numFmtId="0" fontId="6" fillId="0" borderId="103" xfId="53" applyNumberFormat="1" applyFont="1" applyFill="1" applyBorder="1" applyAlignment="1" applyProtection="1">
      <alignment horizontal="center" vertical="center"/>
      <protection/>
    </xf>
    <xf numFmtId="49" fontId="6" fillId="0" borderId="78" xfId="53" applyNumberFormat="1" applyFont="1" applyFill="1" applyBorder="1" applyAlignment="1" applyProtection="1">
      <alignment horizontal="center" vertical="center"/>
      <protection/>
    </xf>
    <xf numFmtId="182" fontId="6" fillId="0" borderId="78" xfId="53" applyNumberFormat="1" applyFont="1" applyFill="1" applyBorder="1" applyAlignment="1" applyProtection="1">
      <alignment horizontal="center" vertical="center"/>
      <protection/>
    </xf>
    <xf numFmtId="218" fontId="6" fillId="0" borderId="78" xfId="53" applyNumberFormat="1" applyFont="1" applyFill="1" applyBorder="1" applyAlignment="1">
      <alignment horizontal="center" vertical="center" wrapText="1"/>
      <protection/>
    </xf>
    <xf numFmtId="182" fontId="6" fillId="34" borderId="109" xfId="53" applyNumberFormat="1" applyFont="1" applyFill="1" applyBorder="1" applyAlignment="1" applyProtection="1">
      <alignment horizontal="center" vertical="center"/>
      <protection/>
    </xf>
    <xf numFmtId="1" fontId="6" fillId="34" borderId="109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9" fontId="2" fillId="0" borderId="59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0" fontId="33" fillId="0" borderId="98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84" xfId="53" applyFont="1" applyFill="1" applyBorder="1" applyAlignment="1">
      <alignment horizontal="center" vertical="center" wrapText="1"/>
      <protection/>
    </xf>
    <xf numFmtId="0" fontId="33" fillId="0" borderId="85" xfId="53" applyFont="1" applyFill="1" applyBorder="1" applyAlignment="1">
      <alignment horizontal="center" vertical="center" wrapText="1"/>
      <protection/>
    </xf>
    <xf numFmtId="182" fontId="2" fillId="31" borderId="127" xfId="53" applyNumberFormat="1" applyFont="1" applyFill="1" applyBorder="1" applyAlignment="1" applyProtection="1">
      <alignment horizontal="center" vertical="center"/>
      <protection/>
    </xf>
    <xf numFmtId="0" fontId="2" fillId="0" borderId="98" xfId="53" applyFont="1" applyFill="1" applyBorder="1" applyAlignment="1">
      <alignment horizontal="center" vertical="center"/>
      <protection/>
    </xf>
    <xf numFmtId="0" fontId="2" fillId="0" borderId="84" xfId="53" applyFont="1" applyFill="1" applyBorder="1" applyAlignment="1">
      <alignment horizontal="center" vertical="center"/>
      <protection/>
    </xf>
    <xf numFmtId="0" fontId="2" fillId="0" borderId="85" xfId="53" applyFont="1" applyFill="1" applyBorder="1" applyAlignment="1">
      <alignment horizontal="center" vertical="center" wrapText="1"/>
      <protection/>
    </xf>
    <xf numFmtId="0" fontId="2" fillId="0" borderId="87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33" fillId="0" borderId="10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3" fillId="0" borderId="87" xfId="53" applyFont="1" applyFill="1" applyBorder="1" applyAlignment="1">
      <alignment horizontal="center" vertical="center" wrapText="1"/>
      <protection/>
    </xf>
    <xf numFmtId="0" fontId="2" fillId="0" borderId="78" xfId="53" applyFont="1" applyFill="1" applyBorder="1" applyAlignment="1">
      <alignment horizontal="center" vertical="center"/>
      <protection/>
    </xf>
    <xf numFmtId="0" fontId="2" fillId="0" borderId="87" xfId="53" applyFont="1" applyFill="1" applyBorder="1" applyAlignment="1">
      <alignment horizontal="center" vertical="center" wrapText="1"/>
      <protection/>
    </xf>
    <xf numFmtId="0" fontId="105" fillId="0" borderId="100" xfId="53" applyFont="1" applyFill="1" applyBorder="1" applyAlignment="1">
      <alignment horizontal="center" vertical="center" wrapText="1"/>
      <protection/>
    </xf>
    <xf numFmtId="0" fontId="106" fillId="0" borderId="10" xfId="53" applyFont="1" applyFill="1" applyBorder="1" applyAlignment="1">
      <alignment horizontal="center" vertical="center" wrapText="1"/>
      <protection/>
    </xf>
    <xf numFmtId="0" fontId="106" fillId="0" borderId="78" xfId="53" applyFont="1" applyFill="1" applyBorder="1" applyAlignment="1">
      <alignment horizontal="center" vertical="center" wrapText="1"/>
      <protection/>
    </xf>
    <xf numFmtId="0" fontId="105" fillId="0" borderId="87" xfId="53" applyFont="1" applyFill="1" applyBorder="1" applyAlignment="1">
      <alignment horizontal="center" vertical="center" wrapText="1"/>
      <protection/>
    </xf>
    <xf numFmtId="182" fontId="2" fillId="31" borderId="127" xfId="53" applyNumberFormat="1" applyFont="1" applyFill="1" applyBorder="1" applyAlignment="1" applyProtection="1">
      <alignment horizontal="center" vertical="center"/>
      <protection/>
    </xf>
    <xf numFmtId="0" fontId="11" fillId="31" borderId="86" xfId="53" applyFont="1" applyFill="1" applyBorder="1" applyAlignment="1">
      <alignment horizontal="center" vertical="center"/>
      <protection/>
    </xf>
    <xf numFmtId="0" fontId="11" fillId="0" borderId="84" xfId="53" applyFont="1" applyFill="1" applyBorder="1" applyAlignment="1">
      <alignment horizontal="center" vertical="center"/>
      <protection/>
    </xf>
    <xf numFmtId="0" fontId="11" fillId="0" borderId="95" xfId="53" applyFont="1" applyFill="1" applyBorder="1" applyAlignment="1">
      <alignment horizontal="center" vertical="center"/>
      <protection/>
    </xf>
    <xf numFmtId="0" fontId="11" fillId="31" borderId="98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218" fontId="2" fillId="0" borderId="100" xfId="53" applyNumberFormat="1" applyFont="1" applyFill="1" applyBorder="1" applyAlignment="1" applyProtection="1">
      <alignment vertical="center"/>
      <protection/>
    </xf>
    <xf numFmtId="218" fontId="2" fillId="0" borderId="78" xfId="53" applyNumberFormat="1" applyFont="1" applyFill="1" applyBorder="1" applyAlignment="1" applyProtection="1">
      <alignment horizontal="center" vertical="center" wrapText="1"/>
      <protection/>
    </xf>
    <xf numFmtId="218" fontId="2" fillId="0" borderId="87" xfId="53" applyNumberFormat="1" applyFont="1" applyFill="1" applyBorder="1" applyAlignment="1" applyProtection="1">
      <alignment vertical="center"/>
      <protection/>
    </xf>
    <xf numFmtId="218" fontId="2" fillId="31" borderId="88" xfId="53" applyNumberFormat="1" applyFont="1" applyFill="1" applyBorder="1" applyAlignment="1" applyProtection="1">
      <alignment vertical="center"/>
      <protection/>
    </xf>
    <xf numFmtId="218" fontId="2" fillId="0" borderId="78" xfId="53" applyNumberFormat="1" applyFont="1" applyFill="1" applyBorder="1" applyAlignment="1" applyProtection="1">
      <alignment vertical="center"/>
      <protection/>
    </xf>
    <xf numFmtId="218" fontId="2" fillId="0" borderId="51" xfId="53" applyNumberFormat="1" applyFont="1" applyFill="1" applyBorder="1" applyAlignment="1" applyProtection="1">
      <alignment vertical="center"/>
      <protection/>
    </xf>
    <xf numFmtId="218" fontId="2" fillId="31" borderId="100" xfId="53" applyNumberFormat="1" applyFont="1" applyFill="1" applyBorder="1" applyAlignment="1" applyProtection="1">
      <alignment horizontal="center" vertical="center"/>
      <protection/>
    </xf>
    <xf numFmtId="220" fontId="2" fillId="0" borderId="51" xfId="53" applyNumberFormat="1" applyFont="1" applyFill="1" applyBorder="1" applyAlignment="1" applyProtection="1">
      <alignment vertical="center"/>
      <protection/>
    </xf>
    <xf numFmtId="218" fontId="2" fillId="31" borderId="100" xfId="53" applyNumberFormat="1" applyFont="1" applyFill="1" applyBorder="1" applyAlignment="1" applyProtection="1">
      <alignment vertical="center"/>
      <protection/>
    </xf>
    <xf numFmtId="218" fontId="2" fillId="0" borderId="87" xfId="53" applyNumberFormat="1" applyFont="1" applyFill="1" applyBorder="1" applyAlignment="1" applyProtection="1">
      <alignment horizontal="center" vertical="center"/>
      <protection/>
    </xf>
    <xf numFmtId="220" fontId="2" fillId="0" borderId="0" xfId="53" applyNumberFormat="1" applyFont="1" applyFill="1" applyBorder="1" applyAlignment="1" applyProtection="1">
      <alignment vertical="center"/>
      <protection/>
    </xf>
    <xf numFmtId="215" fontId="2" fillId="0" borderId="51" xfId="53" applyNumberFormat="1" applyFont="1" applyFill="1" applyBorder="1" applyAlignment="1" applyProtection="1">
      <alignment horizontal="center" vertical="center"/>
      <protection/>
    </xf>
    <xf numFmtId="214" fontId="2" fillId="0" borderId="78" xfId="53" applyNumberFormat="1" applyFont="1" applyFill="1" applyBorder="1" applyAlignment="1" applyProtection="1">
      <alignment vertical="center"/>
      <protection/>
    </xf>
    <xf numFmtId="214" fontId="2" fillId="0" borderId="0" xfId="53" applyNumberFormat="1" applyFont="1" applyFill="1" applyBorder="1" applyAlignment="1" applyProtection="1">
      <alignment vertical="center"/>
      <protection/>
    </xf>
    <xf numFmtId="0" fontId="2" fillId="0" borderId="89" xfId="53" applyFont="1" applyFill="1" applyBorder="1" applyAlignment="1">
      <alignment horizontal="center" vertical="center" wrapText="1"/>
      <protection/>
    </xf>
    <xf numFmtId="0" fontId="2" fillId="0" borderId="90" xfId="53" applyFont="1" applyFill="1" applyBorder="1" applyAlignment="1">
      <alignment horizontal="center" vertical="center" wrapText="1"/>
      <protection/>
    </xf>
    <xf numFmtId="0" fontId="9" fillId="0" borderId="94" xfId="53" applyNumberFormat="1" applyFont="1" applyFill="1" applyBorder="1" applyAlignment="1" applyProtection="1">
      <alignment horizontal="center" vertical="center"/>
      <protection/>
    </xf>
    <xf numFmtId="182" fontId="2" fillId="31" borderId="137" xfId="53" applyNumberFormat="1" applyFont="1" applyFill="1" applyBorder="1" applyAlignment="1" applyProtection="1">
      <alignment horizontal="center" vertical="center"/>
      <protection/>
    </xf>
    <xf numFmtId="0" fontId="2" fillId="0" borderId="90" xfId="53" applyFont="1" applyFill="1" applyBorder="1" applyAlignment="1">
      <alignment horizontal="center" vertical="center"/>
      <protection/>
    </xf>
    <xf numFmtId="0" fontId="2" fillId="0" borderId="94" xfId="53" applyFont="1" applyFill="1" applyBorder="1" applyAlignment="1">
      <alignment horizontal="center" vertical="center" wrapText="1"/>
      <protection/>
    </xf>
    <xf numFmtId="0" fontId="2" fillId="0" borderId="91" xfId="53" applyFont="1" applyFill="1" applyBorder="1" applyAlignment="1">
      <alignment horizontal="center" vertical="center" wrapText="1"/>
      <protection/>
    </xf>
    <xf numFmtId="0" fontId="2" fillId="0" borderId="94" xfId="53" applyFont="1" applyFill="1" applyBorder="1" applyAlignment="1">
      <alignment horizontal="center" vertical="center" wrapText="1"/>
      <protection/>
    </xf>
    <xf numFmtId="49" fontId="2" fillId="35" borderId="10" xfId="53" applyNumberFormat="1" applyFont="1" applyFill="1" applyBorder="1" applyAlignment="1">
      <alignment horizontal="left" vertical="center" wrapText="1"/>
      <protection/>
    </xf>
    <xf numFmtId="0" fontId="2" fillId="35" borderId="89" xfId="53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5" borderId="90" xfId="53" applyFont="1" applyFill="1" applyBorder="1" applyAlignment="1">
      <alignment horizontal="center" vertical="center" wrapText="1"/>
      <protection/>
    </xf>
    <xf numFmtId="0" fontId="9" fillId="35" borderId="94" xfId="53" applyNumberFormat="1" applyFont="1" applyFill="1" applyBorder="1" applyAlignment="1" applyProtection="1">
      <alignment horizontal="center" vertical="center"/>
      <protection/>
    </xf>
    <xf numFmtId="182" fontId="2" fillId="35" borderId="137" xfId="53" applyNumberFormat="1" applyFont="1" applyFill="1" applyBorder="1" applyAlignment="1" applyProtection="1">
      <alignment horizontal="center" vertical="center"/>
      <protection/>
    </xf>
    <xf numFmtId="0" fontId="2" fillId="35" borderId="98" xfId="53" applyFont="1" applyFill="1" applyBorder="1" applyAlignment="1">
      <alignment horizontal="center" vertical="center"/>
      <protection/>
    </xf>
    <xf numFmtId="0" fontId="2" fillId="35" borderId="90" xfId="53" applyFont="1" applyFill="1" applyBorder="1" applyAlignment="1">
      <alignment horizontal="center" vertical="center"/>
      <protection/>
    </xf>
    <xf numFmtId="1" fontId="2" fillId="35" borderId="90" xfId="53" applyNumberFormat="1" applyFont="1" applyFill="1" applyBorder="1" applyAlignment="1">
      <alignment horizontal="center" vertical="center"/>
      <protection/>
    </xf>
    <xf numFmtId="0" fontId="2" fillId="35" borderId="90" xfId="53" applyNumberFormat="1" applyFont="1" applyFill="1" applyBorder="1" applyAlignment="1">
      <alignment horizontal="center" vertical="center"/>
      <protection/>
    </xf>
    <xf numFmtId="0" fontId="2" fillId="35" borderId="94" xfId="53" applyFont="1" applyFill="1" applyBorder="1" applyAlignment="1">
      <alignment horizontal="center" vertical="center" wrapText="1"/>
      <protection/>
    </xf>
    <xf numFmtId="0" fontId="2" fillId="35" borderId="93" xfId="53" applyFont="1" applyFill="1" applyBorder="1" applyAlignment="1">
      <alignment horizontal="center" vertical="center" wrapText="1"/>
      <protection/>
    </xf>
    <xf numFmtId="0" fontId="2" fillId="35" borderId="91" xfId="53" applyFont="1" applyFill="1" applyBorder="1" applyAlignment="1">
      <alignment horizontal="center" vertical="center" wrapText="1"/>
      <protection/>
    </xf>
    <xf numFmtId="0" fontId="2" fillId="35" borderId="94" xfId="53" applyFont="1" applyFill="1" applyBorder="1" applyAlignment="1">
      <alignment horizontal="center" vertical="center" wrapText="1"/>
      <protection/>
    </xf>
    <xf numFmtId="49" fontId="2" fillId="0" borderId="14" xfId="53" applyNumberFormat="1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14" xfId="53" applyFont="1" applyFill="1" applyBorder="1" applyAlignment="1">
      <alignment horizontal="center" vertical="center"/>
      <protection/>
    </xf>
    <xf numFmtId="0" fontId="2" fillId="31" borderId="93" xfId="53" applyNumberFormat="1" applyFont="1" applyFill="1" applyBorder="1" applyAlignment="1">
      <alignment horizontal="center" vertical="center" wrapText="1"/>
      <protection/>
    </xf>
    <xf numFmtId="0" fontId="2" fillId="0" borderId="90" xfId="53" applyNumberFormat="1" applyFont="1" applyFill="1" applyBorder="1" applyAlignment="1">
      <alignment horizontal="center" vertical="center" wrapText="1"/>
      <protection/>
    </xf>
    <xf numFmtId="0" fontId="2" fillId="0" borderId="91" xfId="53" applyNumberFormat="1" applyFont="1" applyFill="1" applyBorder="1" applyAlignment="1">
      <alignment horizontal="center" vertical="center" wrapText="1"/>
      <protection/>
    </xf>
    <xf numFmtId="0" fontId="2" fillId="31" borderId="89" xfId="53" applyNumberFormat="1" applyFont="1" applyFill="1" applyBorder="1" applyAlignment="1">
      <alignment horizontal="center" vertical="center" wrapText="1"/>
      <protection/>
    </xf>
    <xf numFmtId="0" fontId="2" fillId="0" borderId="94" xfId="53" applyNumberFormat="1" applyFont="1" applyFill="1" applyBorder="1" applyAlignment="1">
      <alignment horizontal="center" vertical="center" wrapText="1"/>
      <protection/>
    </xf>
    <xf numFmtId="182" fontId="2" fillId="31" borderId="1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>
      <alignment horizontal="center" vertical="center"/>
      <protection/>
    </xf>
    <xf numFmtId="49" fontId="6" fillId="0" borderId="66" xfId="53" applyNumberFormat="1" applyFont="1" applyFill="1" applyBorder="1" applyAlignment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182" fontId="6" fillId="31" borderId="66" xfId="53" applyNumberFormat="1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>
      <alignment horizontal="center" vertical="center"/>
      <protection/>
    </xf>
    <xf numFmtId="218" fontId="2" fillId="0" borderId="107" xfId="53" applyNumberFormat="1" applyFont="1" applyBorder="1" applyAlignment="1">
      <alignment horizontal="center" vertical="center" wrapText="1"/>
      <protection/>
    </xf>
    <xf numFmtId="0" fontId="2" fillId="0" borderId="111" xfId="53" applyFont="1" applyBorder="1" applyAlignment="1">
      <alignment horizontal="center" vertical="center" wrapText="1"/>
      <protection/>
    </xf>
    <xf numFmtId="1" fontId="2" fillId="31" borderId="68" xfId="53" applyNumberFormat="1" applyFont="1" applyFill="1" applyBorder="1" applyAlignment="1">
      <alignment horizontal="center" vertical="center" wrapText="1"/>
      <protection/>
    </xf>
    <xf numFmtId="49" fontId="5" fillId="0" borderId="74" xfId="53" applyNumberFormat="1" applyFont="1" applyFill="1" applyBorder="1" applyAlignment="1">
      <alignment horizontal="center" vertical="center" wrapText="1"/>
      <protection/>
    </xf>
    <xf numFmtId="49" fontId="2" fillId="0" borderId="66" xfId="53" applyNumberFormat="1" applyFont="1" applyFill="1" applyBorder="1" applyAlignment="1">
      <alignment horizontal="left" vertical="center" wrapText="1"/>
      <protection/>
    </xf>
    <xf numFmtId="0" fontId="6" fillId="0" borderId="49" xfId="53" applyNumberFormat="1" applyFont="1" applyFill="1" applyBorder="1" applyAlignment="1">
      <alignment horizontal="center" vertical="center"/>
      <protection/>
    </xf>
    <xf numFmtId="49" fontId="6" fillId="0" borderId="49" xfId="53" applyNumberFormat="1" applyFont="1" applyFill="1" applyBorder="1" applyAlignment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182" fontId="6" fillId="31" borderId="49" xfId="53" applyNumberFormat="1" applyFont="1" applyFill="1" applyBorder="1" applyAlignment="1">
      <alignment horizontal="center" vertical="center" wrapText="1"/>
      <protection/>
    </xf>
    <xf numFmtId="1" fontId="6" fillId="0" borderId="49" xfId="53" applyNumberFormat="1" applyFont="1" applyFill="1" applyBorder="1" applyAlignment="1">
      <alignment horizontal="center" vertical="center"/>
      <protection/>
    </xf>
    <xf numFmtId="218" fontId="2" fillId="0" borderId="131" xfId="53" applyNumberFormat="1" applyFont="1" applyBorder="1" applyAlignment="1">
      <alignment horizontal="center" vertical="center" wrapText="1"/>
      <protection/>
    </xf>
    <xf numFmtId="0" fontId="2" fillId="0" borderId="138" xfId="53" applyFont="1" applyBorder="1" applyAlignment="1">
      <alignment horizontal="center" vertical="center" wrapText="1"/>
      <protection/>
    </xf>
    <xf numFmtId="0" fontId="2" fillId="0" borderId="138" xfId="53" applyFont="1" applyFill="1" applyBorder="1" applyAlignment="1">
      <alignment horizontal="center" vertical="center" wrapText="1"/>
      <protection/>
    </xf>
    <xf numFmtId="0" fontId="2" fillId="0" borderId="139" xfId="53" applyFont="1" applyBorder="1" applyAlignment="1">
      <alignment horizontal="center" vertical="center" wrapText="1"/>
      <protection/>
    </xf>
    <xf numFmtId="0" fontId="2" fillId="0" borderId="140" xfId="53" applyFont="1" applyBorder="1" applyAlignment="1">
      <alignment horizontal="center" vertical="center" wrapText="1"/>
      <protection/>
    </xf>
    <xf numFmtId="0" fontId="2" fillId="31" borderId="141" xfId="53" applyFont="1" applyFill="1" applyBorder="1" applyAlignment="1">
      <alignment horizontal="center" vertical="center" wrapText="1"/>
      <protection/>
    </xf>
    <xf numFmtId="49" fontId="6" fillId="0" borderId="67" xfId="53" applyNumberFormat="1" applyFont="1" applyFill="1" applyBorder="1" applyAlignment="1">
      <alignment vertical="center" wrapText="1"/>
      <protection/>
    </xf>
    <xf numFmtId="49" fontId="6" fillId="0" borderId="34" xfId="53" applyNumberFormat="1" applyFont="1" applyFill="1" applyBorder="1" applyAlignment="1">
      <alignment horizontal="center"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2" fillId="31" borderId="142" xfId="53" applyFont="1" applyFill="1" applyBorder="1" applyAlignment="1">
      <alignment horizontal="center" vertical="center" wrapText="1"/>
      <protection/>
    </xf>
    <xf numFmtId="49" fontId="1" fillId="0" borderId="31" xfId="53" applyNumberFormat="1" applyFont="1" applyFill="1" applyBorder="1" applyAlignment="1">
      <alignment horizontal="right" vertical="center" wrapText="1"/>
      <protection/>
    </xf>
    <xf numFmtId="49" fontId="2" fillId="0" borderId="55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82" fontId="2" fillId="31" borderId="11" xfId="53" applyNumberFormat="1" applyFont="1" applyFill="1" applyBorder="1" applyAlignment="1">
      <alignment horizontal="center" vertical="center" wrapText="1"/>
      <protection/>
    </xf>
    <xf numFmtId="182" fontId="2" fillId="31" borderId="58" xfId="53" applyNumberFormat="1" applyFont="1" applyFill="1" applyBorder="1" applyAlignment="1">
      <alignment horizontal="center" vertical="center" wrapText="1"/>
      <protection/>
    </xf>
    <xf numFmtId="49" fontId="5" fillId="0" borderId="130" xfId="53" applyNumberFormat="1" applyFont="1" applyFill="1" applyBorder="1" applyAlignment="1">
      <alignment horizontal="center" vertical="center" wrapText="1"/>
      <protection/>
    </xf>
    <xf numFmtId="49" fontId="1" fillId="0" borderId="77" xfId="53" applyNumberFormat="1" applyFont="1" applyFill="1" applyBorder="1" applyAlignment="1">
      <alignment horizontal="right" vertical="center" wrapText="1"/>
      <protection/>
    </xf>
    <xf numFmtId="49" fontId="2" fillId="0" borderId="143" xfId="53" applyNumberFormat="1" applyFont="1" applyFill="1" applyBorder="1" applyAlignment="1">
      <alignment horizontal="center" vertical="center"/>
      <protection/>
    </xf>
    <xf numFmtId="49" fontId="1" fillId="0" borderId="49" xfId="53" applyNumberFormat="1" applyFont="1" applyFill="1" applyBorder="1" applyAlignment="1">
      <alignment horizontal="center" vertical="center" wrapText="1"/>
      <protection/>
    </xf>
    <xf numFmtId="0" fontId="2" fillId="0" borderId="49" xfId="53" applyFont="1" applyFill="1" applyBorder="1" applyAlignment="1">
      <alignment horizontal="center" vertical="center" wrapText="1"/>
      <protection/>
    </xf>
    <xf numFmtId="182" fontId="2" fillId="31" borderId="39" xfId="53" applyNumberFormat="1" applyFont="1" applyFill="1" applyBorder="1" applyAlignment="1">
      <alignment horizontal="center" vertical="center" wrapText="1"/>
      <protection/>
    </xf>
    <xf numFmtId="182" fontId="2" fillId="31" borderId="141" xfId="53" applyNumberFormat="1" applyFont="1" applyFill="1" applyBorder="1" applyAlignment="1">
      <alignment horizontal="center" vertical="center" wrapText="1"/>
      <protection/>
    </xf>
    <xf numFmtId="0" fontId="2" fillId="0" borderId="144" xfId="53" applyFont="1" applyBorder="1" applyAlignment="1">
      <alignment horizontal="center" vertical="center" wrapText="1"/>
      <protection/>
    </xf>
    <xf numFmtId="0" fontId="2" fillId="31" borderId="145" xfId="53" applyFont="1" applyFill="1" applyBorder="1" applyAlignment="1">
      <alignment horizontal="center" vertical="center" wrapText="1"/>
      <protection/>
    </xf>
    <xf numFmtId="49" fontId="6" fillId="0" borderId="66" xfId="53" applyNumberFormat="1" applyFont="1" applyFill="1" applyBorder="1" applyAlignment="1">
      <alignment vertical="center" wrapText="1"/>
      <protection/>
    </xf>
    <xf numFmtId="49" fontId="1" fillId="0" borderId="49" xfId="53" applyNumberFormat="1" applyFont="1" applyFill="1" applyBorder="1" applyAlignment="1">
      <alignment horizontal="right" vertical="center" wrapText="1"/>
      <protection/>
    </xf>
    <xf numFmtId="49" fontId="2" fillId="0" borderId="49" xfId="53" applyNumberFormat="1" applyFont="1" applyFill="1" applyBorder="1" applyAlignment="1">
      <alignment horizontal="center" vertical="center"/>
      <protection/>
    </xf>
    <xf numFmtId="49" fontId="1" fillId="0" borderId="49" xfId="53" applyNumberFormat="1" applyFont="1" applyFill="1" applyBorder="1" applyAlignment="1">
      <alignment horizontal="left" vertical="center" wrapText="1"/>
      <protection/>
    </xf>
    <xf numFmtId="0" fontId="0" fillId="0" borderId="0" xfId="53">
      <alignment/>
      <protection/>
    </xf>
    <xf numFmtId="49" fontId="1" fillId="0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5" fillId="0" borderId="146" xfId="53" applyNumberFormat="1" applyFont="1" applyFill="1" applyBorder="1" applyAlignment="1">
      <alignment horizontal="center" vertical="center" wrapText="1"/>
      <protection/>
    </xf>
    <xf numFmtId="49" fontId="1" fillId="0" borderId="147" xfId="53" applyNumberFormat="1" applyFont="1" applyFill="1" applyBorder="1" applyAlignment="1">
      <alignment horizontal="left" vertical="center" wrapText="1"/>
      <protection/>
    </xf>
    <xf numFmtId="0" fontId="2" fillId="0" borderId="73" xfId="53" applyFont="1" applyFill="1" applyBorder="1" applyAlignment="1">
      <alignment horizontal="center" vertical="center" wrapText="1"/>
      <protection/>
    </xf>
    <xf numFmtId="182" fontId="6" fillId="31" borderId="33" xfId="53" applyNumberFormat="1" applyFont="1" applyFill="1" applyBorder="1" applyAlignment="1" applyProtection="1">
      <alignment horizontal="center" vertical="center"/>
      <protection/>
    </xf>
    <xf numFmtId="1" fontId="6" fillId="0" borderId="143" xfId="53" applyNumberFormat="1" applyFont="1" applyFill="1" applyBorder="1" applyAlignment="1">
      <alignment horizontal="center" vertical="center"/>
      <protection/>
    </xf>
    <xf numFmtId="0" fontId="2" fillId="0" borderId="148" xfId="53" applyFont="1" applyBorder="1" applyAlignment="1">
      <alignment horizontal="center" vertical="center" wrapText="1"/>
      <protection/>
    </xf>
    <xf numFmtId="182" fontId="2" fillId="31" borderId="45" xfId="53" applyNumberFormat="1" applyFont="1" applyFill="1" applyBorder="1" applyAlignment="1">
      <alignment horizontal="center" vertical="center" wrapText="1"/>
      <protection/>
    </xf>
    <xf numFmtId="0" fontId="2" fillId="0" borderId="145" xfId="53" applyFont="1" applyBorder="1" applyAlignment="1">
      <alignment horizontal="center" vertical="center" wrapText="1"/>
      <protection/>
    </xf>
    <xf numFmtId="0" fontId="2" fillId="31" borderId="45" xfId="53" applyFont="1" applyFill="1" applyBorder="1" applyAlignment="1">
      <alignment horizontal="center" vertical="center" wrapText="1"/>
      <protection/>
    </xf>
    <xf numFmtId="1" fontId="2" fillId="31" borderId="149" xfId="53" applyNumberFormat="1" applyFont="1" applyFill="1" applyBorder="1" applyAlignment="1">
      <alignment horizontal="center" vertical="center" wrapText="1"/>
      <protection/>
    </xf>
    <xf numFmtId="0" fontId="2" fillId="31" borderId="149" xfId="53" applyFont="1" applyFill="1" applyBorder="1" applyAlignment="1">
      <alignment horizontal="center" vertical="center" wrapText="1"/>
      <protection/>
    </xf>
    <xf numFmtId="0" fontId="2" fillId="0" borderId="150" xfId="53" applyFont="1" applyBorder="1" applyAlignment="1">
      <alignment horizontal="center" vertical="center" wrapText="1"/>
      <protection/>
    </xf>
    <xf numFmtId="49" fontId="2" fillId="0" borderId="107" xfId="53" applyNumberFormat="1" applyFont="1" applyFill="1" applyBorder="1" applyAlignment="1">
      <alignment horizontal="left" vertical="center" wrapText="1"/>
      <protection/>
    </xf>
    <xf numFmtId="0" fontId="2" fillId="0" borderId="107" xfId="53" applyFont="1" applyFill="1" applyBorder="1" applyAlignment="1">
      <alignment horizontal="center" vertical="center" wrapText="1"/>
      <protection/>
    </xf>
    <xf numFmtId="49" fontId="2" fillId="0" borderId="107" xfId="53" applyNumberFormat="1" applyFont="1" applyFill="1" applyBorder="1" applyAlignment="1">
      <alignment horizontal="center" vertical="center" wrapText="1"/>
      <protection/>
    </xf>
    <xf numFmtId="218" fontId="2" fillId="0" borderId="128" xfId="53" applyNumberFormat="1" applyFont="1" applyFill="1" applyBorder="1" applyAlignment="1" applyProtection="1">
      <alignment horizontal="center" vertical="center" wrapText="1"/>
      <protection/>
    </xf>
    <xf numFmtId="182" fontId="2" fillId="31" borderId="66" xfId="53" applyNumberFormat="1" applyFont="1" applyFill="1" applyBorder="1" applyAlignment="1">
      <alignment horizontal="center" vertical="center" wrapText="1"/>
      <protection/>
    </xf>
    <xf numFmtId="1" fontId="6" fillId="0" borderId="142" xfId="53" applyNumberFormat="1" applyFont="1" applyFill="1" applyBorder="1" applyAlignment="1" applyProtection="1">
      <alignment horizontal="center" vertical="center"/>
      <protection/>
    </xf>
    <xf numFmtId="218" fontId="2" fillId="0" borderId="107" xfId="53" applyNumberFormat="1" applyFont="1" applyFill="1" applyBorder="1" applyAlignment="1">
      <alignment horizontal="center" vertical="center" wrapText="1"/>
      <protection/>
    </xf>
    <xf numFmtId="0" fontId="2" fillId="0" borderId="128" xfId="53" applyFont="1" applyFill="1" applyBorder="1" applyAlignment="1">
      <alignment horizontal="center" vertical="center" wrapText="1"/>
      <protection/>
    </xf>
    <xf numFmtId="0" fontId="2" fillId="0" borderId="142" xfId="53" applyFont="1" applyFill="1" applyBorder="1" applyAlignment="1">
      <alignment horizontal="center" vertical="center" wrapText="1"/>
      <protection/>
    </xf>
    <xf numFmtId="0" fontId="2" fillId="0" borderId="111" xfId="53" applyFont="1" applyFill="1" applyBorder="1" applyAlignment="1">
      <alignment horizontal="center" vertical="center" wrapText="1"/>
      <protection/>
    </xf>
    <xf numFmtId="0" fontId="2" fillId="0" borderId="129" xfId="53" applyFont="1" applyFill="1" applyBorder="1" applyAlignment="1">
      <alignment horizontal="center" vertical="center" wrapText="1"/>
      <protection/>
    </xf>
    <xf numFmtId="0" fontId="2" fillId="0" borderId="131" xfId="53" applyFont="1" applyFill="1" applyBorder="1" applyAlignment="1">
      <alignment horizontal="center" vertical="center" wrapText="1"/>
      <protection/>
    </xf>
    <xf numFmtId="49" fontId="2" fillId="0" borderId="131" xfId="53" applyNumberFormat="1" applyFont="1" applyFill="1" applyBorder="1" applyAlignment="1">
      <alignment horizontal="center" vertical="center" wrapText="1"/>
      <protection/>
    </xf>
    <xf numFmtId="218" fontId="2" fillId="0" borderId="148" xfId="53" applyNumberFormat="1" applyFont="1" applyFill="1" applyBorder="1" applyAlignment="1" applyProtection="1">
      <alignment horizontal="center" vertical="center" wrapText="1"/>
      <protection/>
    </xf>
    <xf numFmtId="218" fontId="2" fillId="0" borderId="131" xfId="53" applyNumberFormat="1" applyFont="1" applyFill="1" applyBorder="1" applyAlignment="1">
      <alignment horizontal="center" vertical="center" wrapText="1"/>
      <protection/>
    </xf>
    <xf numFmtId="0" fontId="2" fillId="0" borderId="148" xfId="53" applyFont="1" applyFill="1" applyBorder="1" applyAlignment="1">
      <alignment horizontal="center" vertical="center" wrapText="1"/>
      <protection/>
    </xf>
    <xf numFmtId="0" fontId="2" fillId="0" borderId="150" xfId="53" applyFont="1" applyFill="1" applyBorder="1" applyAlignment="1">
      <alignment horizontal="center" vertical="center" wrapText="1"/>
      <protection/>
    </xf>
    <xf numFmtId="0" fontId="2" fillId="0" borderId="139" xfId="53" applyFont="1" applyFill="1" applyBorder="1" applyAlignment="1">
      <alignment horizontal="center" vertical="center" wrapText="1"/>
      <protection/>
    </xf>
    <xf numFmtId="0" fontId="2" fillId="0" borderId="132" xfId="53" applyFont="1" applyFill="1" applyBorder="1" applyAlignment="1">
      <alignment horizontal="center" vertical="center" wrapText="1"/>
      <protection/>
    </xf>
    <xf numFmtId="1" fontId="6" fillId="0" borderId="87" xfId="53" applyNumberFormat="1" applyFont="1" applyFill="1" applyBorder="1" applyAlignment="1" applyProtection="1">
      <alignment horizontal="center" vertical="center"/>
      <protection/>
    </xf>
    <xf numFmtId="49" fontId="2" fillId="4" borderId="131" xfId="53" applyNumberFormat="1" applyFont="1" applyFill="1" applyBorder="1" applyAlignment="1">
      <alignment horizontal="left" vertical="center" wrapText="1"/>
      <protection/>
    </xf>
    <xf numFmtId="49" fontId="2" fillId="0" borderId="89" xfId="53" applyNumberFormat="1" applyFont="1" applyBorder="1" applyAlignment="1">
      <alignment horizontal="center" vertical="center"/>
      <protection/>
    </xf>
    <xf numFmtId="49" fontId="2" fillId="0" borderId="90" xfId="53" applyNumberFormat="1" applyFont="1" applyBorder="1" applyAlignment="1">
      <alignment horizontal="center" vertical="center"/>
      <protection/>
    </xf>
    <xf numFmtId="49" fontId="37" fillId="0" borderId="90" xfId="53" applyNumberFormat="1" applyFont="1" applyBorder="1" applyAlignment="1">
      <alignment horizontal="center" vertical="center"/>
      <protection/>
    </xf>
    <xf numFmtId="0" fontId="37" fillId="0" borderId="94" xfId="53" applyNumberFormat="1" applyFont="1" applyFill="1" applyBorder="1" applyAlignment="1" applyProtection="1">
      <alignment horizontal="center" vertical="center"/>
      <protection/>
    </xf>
    <xf numFmtId="1" fontId="6" fillId="0" borderId="90" xfId="53" applyNumberFormat="1" applyFont="1" applyBorder="1" applyAlignment="1">
      <alignment horizontal="center" vertical="center"/>
      <protection/>
    </xf>
    <xf numFmtId="0" fontId="6" fillId="0" borderId="90" xfId="53" applyNumberFormat="1" applyFont="1" applyBorder="1" applyAlignment="1">
      <alignment horizontal="center" vertical="center"/>
      <protection/>
    </xf>
    <xf numFmtId="0" fontId="6" fillId="0" borderId="94" xfId="53" applyFont="1" applyBorder="1" applyAlignment="1">
      <alignment horizontal="center" vertical="center" wrapText="1"/>
      <protection/>
    </xf>
    <xf numFmtId="0" fontId="2" fillId="31" borderId="60" xfId="53" applyNumberFormat="1" applyFont="1" applyFill="1" applyBorder="1" applyAlignment="1">
      <alignment horizontal="center" vertical="center" wrapText="1"/>
      <protection/>
    </xf>
    <xf numFmtId="0" fontId="2" fillId="0" borderId="90" xfId="53" applyNumberFormat="1" applyFont="1" applyBorder="1" applyAlignment="1">
      <alignment horizontal="center" vertical="center" wrapText="1"/>
      <protection/>
    </xf>
    <xf numFmtId="0" fontId="2" fillId="0" borderId="151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31" borderId="14" xfId="53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49" fontId="2" fillId="4" borderId="14" xfId="53" applyNumberFormat="1" applyFont="1" applyFill="1" applyBorder="1" applyAlignment="1">
      <alignment horizontal="left" vertical="center" wrapText="1"/>
      <protection/>
    </xf>
    <xf numFmtId="1" fontId="6" fillId="0" borderId="78" xfId="53" applyNumberFormat="1" applyFont="1" applyFill="1" applyBorder="1" applyAlignment="1">
      <alignment horizontal="center" vertical="center"/>
      <protection/>
    </xf>
    <xf numFmtId="0" fontId="6" fillId="0" borderId="78" xfId="53" applyNumberFormat="1" applyFont="1" applyFill="1" applyBorder="1" applyAlignment="1">
      <alignment horizontal="center" vertical="center"/>
      <protection/>
    </xf>
    <xf numFmtId="0" fontId="2" fillId="0" borderId="94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218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horizontal="center" vertical="center" wrapText="1"/>
      <protection/>
    </xf>
    <xf numFmtId="218" fontId="8" fillId="34" borderId="0" xfId="53" applyNumberFormat="1" applyFont="1" applyFill="1" applyBorder="1" applyAlignment="1" applyProtection="1">
      <alignment horizontal="center" vertical="center" wrapText="1"/>
      <protection/>
    </xf>
    <xf numFmtId="218" fontId="8" fillId="31" borderId="0" xfId="53" applyNumberFormat="1" applyFont="1" applyFill="1" applyBorder="1" applyAlignment="1" applyProtection="1">
      <alignment vertical="center"/>
      <protection/>
    </xf>
    <xf numFmtId="182" fontId="6" fillId="34" borderId="37" xfId="53" applyNumberFormat="1" applyFont="1" applyFill="1" applyBorder="1" applyAlignment="1">
      <alignment horizontal="center" vertical="center" wrapText="1"/>
      <protection/>
    </xf>
    <xf numFmtId="1" fontId="6" fillId="34" borderId="37" xfId="53" applyNumberFormat="1" applyFont="1" applyFill="1" applyBorder="1" applyAlignment="1">
      <alignment horizontal="center" vertical="center" wrapText="1"/>
      <protection/>
    </xf>
    <xf numFmtId="1" fontId="6" fillId="34" borderId="152" xfId="53" applyNumberFormat="1" applyFont="1" applyFill="1" applyBorder="1" applyAlignment="1" applyProtection="1">
      <alignment horizontal="center" vertical="center"/>
      <protection/>
    </xf>
    <xf numFmtId="0" fontId="6" fillId="0" borderId="127" xfId="53" applyFont="1" applyFill="1" applyBorder="1" applyAlignment="1">
      <alignment vertical="center" wrapText="1"/>
      <protection/>
    </xf>
    <xf numFmtId="0" fontId="0" fillId="0" borderId="36" xfId="53" applyFill="1" applyBorder="1" applyAlignment="1">
      <alignment horizontal="left" vertical="center"/>
      <protection/>
    </xf>
    <xf numFmtId="0" fontId="0" fillId="0" borderId="11" xfId="53" applyFill="1" applyBorder="1" applyAlignment="1">
      <alignment horizontal="left" vertical="center"/>
      <protection/>
    </xf>
    <xf numFmtId="0" fontId="0" fillId="0" borderId="43" xfId="53" applyFill="1" applyBorder="1" applyAlignment="1">
      <alignment horizontal="left" vertical="center"/>
      <protection/>
    </xf>
    <xf numFmtId="182" fontId="2" fillId="31" borderId="24" xfId="53" applyNumberFormat="1" applyFont="1" applyFill="1" applyBorder="1" applyAlignment="1" applyProtection="1">
      <alignment horizontal="center" vertical="center"/>
      <protection/>
    </xf>
    <xf numFmtId="0" fontId="2" fillId="0" borderId="86" xfId="53" applyFont="1" applyFill="1" applyBorder="1" applyAlignment="1">
      <alignment horizontal="center" vertical="center"/>
      <protection/>
    </xf>
    <xf numFmtId="0" fontId="2" fillId="0" borderId="95" xfId="53" applyFont="1" applyFill="1" applyBorder="1" applyAlignment="1">
      <alignment horizontal="center" vertical="center" wrapText="1"/>
      <protection/>
    </xf>
    <xf numFmtId="0" fontId="11" fillId="31" borderId="58" xfId="53" applyFont="1" applyFill="1" applyBorder="1" applyAlignment="1">
      <alignment horizontal="center" vertical="center"/>
      <protection/>
    </xf>
    <xf numFmtId="0" fontId="11" fillId="0" borderId="118" xfId="53" applyFont="1" applyFill="1" applyBorder="1" applyAlignment="1">
      <alignment horizontal="center" vertical="center"/>
      <protection/>
    </xf>
    <xf numFmtId="0" fontId="11" fillId="31" borderId="127" xfId="53" applyFont="1" applyFill="1" applyBorder="1" applyAlignment="1">
      <alignment horizontal="center" vertical="center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0" fontId="2" fillId="0" borderId="127" xfId="53" applyFont="1" applyFill="1" applyBorder="1" applyAlignment="1">
      <alignment horizontal="center" vertical="center"/>
      <protection/>
    </xf>
    <xf numFmtId="0" fontId="2" fillId="31" borderId="98" xfId="53" applyFont="1" applyFill="1" applyBorder="1" applyAlignment="1">
      <alignment horizontal="center" vertical="center"/>
      <protection/>
    </xf>
    <xf numFmtId="0" fontId="2" fillId="0" borderId="95" xfId="53" applyFont="1" applyFill="1" applyBorder="1" applyAlignment="1">
      <alignment horizontal="center" vertical="center"/>
      <protection/>
    </xf>
    <xf numFmtId="0" fontId="2" fillId="31" borderId="58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6" fillId="0" borderId="153" xfId="53" applyFont="1" applyFill="1" applyBorder="1" applyAlignment="1">
      <alignment vertical="center" wrapText="1"/>
      <protection/>
    </xf>
    <xf numFmtId="0" fontId="0" fillId="0" borderId="29" xfId="53" applyFill="1" applyBorder="1" applyAlignment="1">
      <alignment horizontal="left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left" vertical="center"/>
      <protection/>
    </xf>
    <xf numFmtId="0" fontId="0" fillId="0" borderId="31" xfId="53" applyFill="1" applyBorder="1" applyAlignment="1">
      <alignment horizontal="left" vertical="center"/>
      <protection/>
    </xf>
    <xf numFmtId="182" fontId="2" fillId="31" borderId="26" xfId="53" applyNumberFormat="1" applyFont="1" applyFill="1" applyBorder="1" applyAlignment="1" applyProtection="1">
      <alignment horizontal="center" vertical="center"/>
      <protection/>
    </xf>
    <xf numFmtId="0" fontId="2" fillId="0" borderId="83" xfId="53" applyFont="1" applyFill="1" applyBorder="1" applyAlignment="1">
      <alignment horizontal="center" vertical="center"/>
      <protection/>
    </xf>
    <xf numFmtId="0" fontId="2" fillId="0" borderId="115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11" fillId="31" borderId="59" xfId="53" applyFont="1" applyFill="1" applyBorder="1" applyAlignment="1">
      <alignment horizontal="center" vertical="center"/>
      <protection/>
    </xf>
    <xf numFmtId="0" fontId="11" fillId="0" borderId="78" xfId="53" applyFont="1" applyFill="1" applyBorder="1" applyAlignment="1">
      <alignment horizontal="center" vertical="center"/>
      <protection/>
    </xf>
    <xf numFmtId="0" fontId="11" fillId="0" borderId="119" xfId="53" applyFont="1" applyFill="1" applyBorder="1" applyAlignment="1">
      <alignment horizontal="center" vertical="center"/>
      <protection/>
    </xf>
    <xf numFmtId="0" fontId="11" fillId="31" borderId="88" xfId="53" applyFont="1" applyFill="1" applyBorder="1" applyAlignment="1">
      <alignment horizontal="center" vertical="center"/>
      <protection/>
    </xf>
    <xf numFmtId="0" fontId="2" fillId="0" borderId="51" xfId="53" applyFont="1" applyFill="1" applyBorder="1" applyAlignment="1">
      <alignment horizontal="center" vertical="center"/>
      <protection/>
    </xf>
    <xf numFmtId="0" fontId="2" fillId="31" borderId="100" xfId="53" applyFont="1" applyFill="1" applyBorder="1" applyAlignment="1">
      <alignment horizontal="center" vertical="center"/>
      <protection/>
    </xf>
    <xf numFmtId="0" fontId="2" fillId="31" borderId="59" xfId="53" applyFont="1" applyFill="1" applyBorder="1" applyAlignment="1">
      <alignment horizontal="center" vertical="center"/>
      <protection/>
    </xf>
    <xf numFmtId="0" fontId="6" fillId="0" borderId="154" xfId="53" applyFont="1" applyFill="1" applyBorder="1" applyAlignment="1">
      <alignment vertical="center" wrapText="1"/>
      <protection/>
    </xf>
    <xf numFmtId="0" fontId="0" fillId="0" borderId="50" xfId="53" applyFill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 wrapText="1"/>
      <protection/>
    </xf>
    <xf numFmtId="0" fontId="0" fillId="0" borderId="49" xfId="53" applyFill="1" applyBorder="1" applyAlignment="1">
      <alignment horizontal="left" vertical="center"/>
      <protection/>
    </xf>
    <xf numFmtId="0" fontId="0" fillId="0" borderId="77" xfId="53" applyFill="1" applyBorder="1" applyAlignment="1">
      <alignment horizontal="left" vertical="center"/>
      <protection/>
    </xf>
    <xf numFmtId="182" fontId="2" fillId="31" borderId="80" xfId="53" applyNumberFormat="1" applyFont="1" applyFill="1" applyBorder="1" applyAlignment="1" applyProtection="1">
      <alignment horizontal="center" vertical="center"/>
      <protection/>
    </xf>
    <xf numFmtId="0" fontId="2" fillId="0" borderId="82" xfId="53" applyFont="1" applyFill="1" applyBorder="1" applyAlignment="1">
      <alignment horizontal="center" vertical="center"/>
      <protection/>
    </xf>
    <xf numFmtId="0" fontId="2" fillId="0" borderId="83" xfId="53" applyFont="1" applyFill="1" applyBorder="1" applyAlignment="1">
      <alignment horizontal="center"/>
      <protection/>
    </xf>
    <xf numFmtId="0" fontId="11" fillId="31" borderId="60" xfId="53" applyFont="1" applyFill="1" applyBorder="1" applyAlignment="1">
      <alignment horizontal="center" vertical="center"/>
      <protection/>
    </xf>
    <xf numFmtId="0" fontId="11" fillId="0" borderId="90" xfId="53" applyFont="1" applyFill="1" applyBorder="1" applyAlignment="1">
      <alignment horizontal="center" vertical="center"/>
      <protection/>
    </xf>
    <xf numFmtId="0" fontId="11" fillId="0" borderId="151" xfId="53" applyFont="1" applyFill="1" applyBorder="1" applyAlignment="1">
      <alignment horizontal="center" vertical="center"/>
      <protection/>
    </xf>
    <xf numFmtId="0" fontId="11" fillId="31" borderId="93" xfId="53" applyFont="1" applyFill="1" applyBorder="1" applyAlignment="1">
      <alignment horizontal="center" vertical="center"/>
      <protection/>
    </xf>
    <xf numFmtId="0" fontId="2" fillId="0" borderId="91" xfId="53" applyFont="1" applyFill="1" applyBorder="1" applyAlignment="1">
      <alignment horizontal="center" vertical="center"/>
      <protection/>
    </xf>
    <xf numFmtId="0" fontId="2" fillId="31" borderId="89" xfId="53" applyFont="1" applyFill="1" applyBorder="1" applyAlignment="1">
      <alignment horizontal="center" vertical="center"/>
      <protection/>
    </xf>
    <xf numFmtId="0" fontId="2" fillId="31" borderId="60" xfId="53" applyFont="1" applyFill="1" applyBorder="1" applyAlignment="1">
      <alignment horizontal="center" vertical="center"/>
      <protection/>
    </xf>
    <xf numFmtId="0" fontId="6" fillId="34" borderId="155" xfId="53" applyNumberFormat="1" applyFont="1" applyFill="1" applyBorder="1" applyAlignment="1" applyProtection="1">
      <alignment vertical="center"/>
      <protection/>
    </xf>
    <xf numFmtId="0" fontId="6" fillId="34" borderId="41" xfId="53" applyNumberFormat="1" applyFont="1" applyFill="1" applyBorder="1" applyAlignment="1" applyProtection="1">
      <alignment vertical="center"/>
      <protection/>
    </xf>
    <xf numFmtId="0" fontId="6" fillId="34" borderId="156" xfId="53" applyNumberFormat="1" applyFont="1" applyFill="1" applyBorder="1" applyAlignment="1" applyProtection="1">
      <alignment vertical="center"/>
      <protection/>
    </xf>
    <xf numFmtId="182" fontId="6" fillId="34" borderId="33" xfId="53" applyNumberFormat="1" applyFont="1" applyFill="1" applyBorder="1" applyAlignment="1" applyProtection="1">
      <alignment horizontal="center" vertical="center"/>
      <protection/>
    </xf>
    <xf numFmtId="1" fontId="6" fillId="34" borderId="157" xfId="53" applyNumberFormat="1" applyFont="1" applyFill="1" applyBorder="1" applyAlignment="1" applyProtection="1">
      <alignment horizontal="center" vertical="center"/>
      <protection/>
    </xf>
    <xf numFmtId="1" fontId="6" fillId="34" borderId="158" xfId="53" applyNumberFormat="1" applyFont="1" applyFill="1" applyBorder="1" applyAlignment="1" applyProtection="1">
      <alignment horizontal="center" vertical="center"/>
      <protection/>
    </xf>
    <xf numFmtId="49" fontId="2" fillId="0" borderId="54" xfId="53" applyNumberFormat="1" applyFont="1" applyFill="1" applyBorder="1" applyAlignment="1">
      <alignment horizontal="center" vertical="center" wrapText="1"/>
      <protection/>
    </xf>
    <xf numFmtId="49" fontId="2" fillId="0" borderId="66" xfId="53" applyNumberFormat="1" applyFont="1" applyFill="1" applyBorder="1" applyAlignment="1">
      <alignment vertical="center" wrapText="1"/>
      <protection/>
    </xf>
    <xf numFmtId="0" fontId="0" fillId="0" borderId="66" xfId="53" applyFill="1" applyBorder="1" applyAlignment="1">
      <alignment horizontal="left" vertical="center"/>
      <protection/>
    </xf>
    <xf numFmtId="0" fontId="2" fillId="0" borderId="66" xfId="53" applyFont="1" applyBorder="1" applyAlignment="1">
      <alignment horizontal="center" vertical="center" wrapText="1"/>
      <protection/>
    </xf>
    <xf numFmtId="182" fontId="2" fillId="31" borderId="11" xfId="53" applyNumberFormat="1" applyFont="1" applyFill="1" applyBorder="1" applyAlignment="1" applyProtection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49" fontId="2" fillId="6" borderId="54" xfId="53" applyNumberFormat="1" applyFont="1" applyFill="1" applyBorder="1" applyAlignment="1">
      <alignment horizontal="center" vertical="center" wrapText="1"/>
      <protection/>
    </xf>
    <xf numFmtId="49" fontId="2" fillId="6" borderId="66" xfId="53" applyNumberFormat="1" applyFont="1" applyFill="1" applyBorder="1" applyAlignment="1">
      <alignment vertical="center" wrapText="1"/>
      <protection/>
    </xf>
    <xf numFmtId="182" fontId="2" fillId="31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31" borderId="10" xfId="53" applyFont="1" applyFill="1" applyBorder="1" applyAlignment="1">
      <alignment horizontal="center" vertical="center" wrapText="1"/>
      <protection/>
    </xf>
    <xf numFmtId="0" fontId="0" fillId="0" borderId="69" xfId="53" applyFill="1" applyBorder="1" applyAlignment="1">
      <alignment horizontal="left" vertical="center"/>
      <protection/>
    </xf>
    <xf numFmtId="182" fontId="2" fillId="31" borderId="53" xfId="53" applyNumberFormat="1" applyFont="1" applyFill="1" applyBorder="1" applyAlignment="1" applyProtection="1">
      <alignment horizontal="center" vertical="center"/>
      <protection/>
    </xf>
    <xf numFmtId="0" fontId="2" fillId="0" borderId="71" xfId="53" applyFont="1" applyFill="1" applyBorder="1" applyAlignment="1">
      <alignment horizontal="center" vertical="center"/>
      <protection/>
    </xf>
    <xf numFmtId="0" fontId="2" fillId="0" borderId="66" xfId="53" applyFont="1" applyFill="1" applyBorder="1" applyAlignment="1">
      <alignment horizontal="center" vertical="center"/>
      <protection/>
    </xf>
    <xf numFmtId="0" fontId="2" fillId="0" borderId="67" xfId="53" applyFont="1" applyFill="1" applyBorder="1" applyAlignment="1">
      <alignment horizontal="center" vertical="center" wrapText="1"/>
      <protection/>
    </xf>
    <xf numFmtId="0" fontId="2" fillId="31" borderId="75" xfId="53" applyFont="1" applyFill="1" applyBorder="1" applyAlignment="1">
      <alignment horizontal="center" vertical="center" wrapText="1"/>
      <protection/>
    </xf>
    <xf numFmtId="0" fontId="2" fillId="0" borderId="159" xfId="53" applyFont="1" applyFill="1" applyBorder="1" applyAlignment="1">
      <alignment horizontal="center" vertical="center" wrapText="1"/>
      <protection/>
    </xf>
    <xf numFmtId="0" fontId="2" fillId="0" borderId="160" xfId="53" applyFont="1" applyFill="1" applyBorder="1" applyAlignment="1">
      <alignment horizontal="center" vertical="center" wrapText="1"/>
      <protection/>
    </xf>
    <xf numFmtId="0" fontId="2" fillId="31" borderId="161" xfId="53" applyFont="1" applyFill="1" applyBorder="1" applyAlignment="1">
      <alignment horizontal="center" vertical="center" wrapText="1"/>
      <protection/>
    </xf>
    <xf numFmtId="0" fontId="2" fillId="0" borderId="113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vertical="center" wrapText="1"/>
      <protection/>
    </xf>
    <xf numFmtId="0" fontId="0" fillId="0" borderId="21" xfId="53" applyFill="1" applyBorder="1" applyAlignment="1">
      <alignment horizontal="left" vertical="center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182" fontId="2" fillId="31" borderId="29" xfId="53" applyNumberFormat="1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31" borderId="55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31" borderId="29" xfId="53" applyFont="1" applyFill="1" applyBorder="1" applyAlignment="1">
      <alignment horizontal="center" vertical="center" wrapText="1"/>
      <protection/>
    </xf>
    <xf numFmtId="0" fontId="2" fillId="0" borderId="66" xfId="53" applyFont="1" applyFill="1" applyBorder="1" applyAlignment="1">
      <alignment horizontal="center"/>
      <protection/>
    </xf>
    <xf numFmtId="182" fontId="2" fillId="31" borderId="54" xfId="53" applyNumberFormat="1" applyFont="1" applyFill="1" applyBorder="1" applyAlignment="1">
      <alignment horizontal="center" vertical="center" wrapText="1"/>
      <protection/>
    </xf>
    <xf numFmtId="0" fontId="2" fillId="0" borderId="66" xfId="53" applyFont="1" applyFill="1" applyBorder="1" applyAlignment="1">
      <alignment horizontal="center" vertical="center" wrapText="1"/>
      <protection/>
    </xf>
    <xf numFmtId="0" fontId="2" fillId="0" borderId="67" xfId="53" applyFont="1" applyFill="1" applyBorder="1" applyAlignment="1">
      <alignment horizontal="center" vertical="center" wrapText="1"/>
      <protection/>
    </xf>
    <xf numFmtId="0" fontId="2" fillId="31" borderId="71" xfId="53" applyFont="1" applyFill="1" applyBorder="1" applyAlignment="1">
      <alignment horizontal="center" vertical="center" wrapText="1"/>
      <protection/>
    </xf>
    <xf numFmtId="0" fontId="2" fillId="0" borderId="69" xfId="53" applyFont="1" applyFill="1" applyBorder="1" applyAlignment="1">
      <alignment horizontal="center" vertical="center" wrapText="1"/>
      <protection/>
    </xf>
    <xf numFmtId="0" fontId="2" fillId="31" borderId="54" xfId="53" applyFont="1" applyFill="1" applyBorder="1" applyAlignment="1">
      <alignment horizontal="center" vertical="center" wrapText="1"/>
      <protection/>
    </xf>
    <xf numFmtId="49" fontId="2" fillId="0" borderId="162" xfId="53" applyNumberFormat="1" applyFont="1" applyFill="1" applyBorder="1" applyAlignment="1">
      <alignment horizontal="center" vertical="center" wrapText="1"/>
      <protection/>
    </xf>
    <xf numFmtId="49" fontId="2" fillId="0" borderId="102" xfId="53" applyNumberFormat="1" applyFont="1" applyFill="1" applyBorder="1" applyAlignment="1">
      <alignment horizontal="left" vertical="center" wrapText="1"/>
      <protection/>
    </xf>
    <xf numFmtId="0" fontId="2" fillId="0" borderId="56" xfId="53" applyFont="1" applyBorder="1" applyAlignment="1">
      <alignment horizontal="center" vertical="center" wrapText="1"/>
      <protection/>
    </xf>
    <xf numFmtId="0" fontId="0" fillId="0" borderId="14" xfId="53" applyFill="1" applyBorder="1" applyAlignment="1">
      <alignment horizontal="left" vertical="center"/>
      <protection/>
    </xf>
    <xf numFmtId="0" fontId="0" fillId="0" borderId="23" xfId="53" applyFill="1" applyBorder="1" applyAlignment="1">
      <alignment horizontal="left" vertical="center"/>
      <protection/>
    </xf>
    <xf numFmtId="182" fontId="6" fillId="31" borderId="44" xfId="53" applyNumberFormat="1" applyFont="1" applyFill="1" applyBorder="1" applyAlignment="1" applyProtection="1">
      <alignment horizontal="center" vertical="center"/>
      <protection/>
    </xf>
    <xf numFmtId="0" fontId="2" fillId="0" borderId="56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182" fontId="2" fillId="31" borderId="80" xfId="53" applyNumberFormat="1" applyFont="1" applyFill="1" applyBorder="1" applyAlignment="1">
      <alignment horizontal="center" vertical="center" wrapText="1"/>
      <protection/>
    </xf>
    <xf numFmtId="0" fontId="2" fillId="0" borderId="56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31" borderId="80" xfId="53" applyFont="1" applyFill="1" applyBorder="1" applyAlignment="1">
      <alignment horizontal="center" vertical="center" wrapText="1"/>
      <protection/>
    </xf>
    <xf numFmtId="0" fontId="2" fillId="31" borderId="79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2" fontId="6" fillId="31" borderId="10" xfId="53" applyNumberFormat="1" applyFont="1" applyFill="1" applyBorder="1" applyAlignment="1" applyProtection="1">
      <alignment horizontal="center" vertical="center"/>
      <protection/>
    </xf>
    <xf numFmtId="182" fontId="2" fillId="31" borderId="10" xfId="53" applyNumberFormat="1" applyFont="1" applyFill="1" applyBorder="1" applyAlignment="1">
      <alignment horizontal="center" vertical="center" wrapText="1"/>
      <protection/>
    </xf>
    <xf numFmtId="182" fontId="6" fillId="34" borderId="79" xfId="53" applyNumberFormat="1" applyFont="1" applyFill="1" applyBorder="1" applyAlignment="1" applyProtection="1">
      <alignment horizontal="center" vertical="center"/>
      <protection/>
    </xf>
    <xf numFmtId="1" fontId="6" fillId="34" borderId="79" xfId="53" applyNumberFormat="1" applyFont="1" applyFill="1" applyBorder="1" applyAlignment="1" applyProtection="1">
      <alignment horizontal="center" vertical="center"/>
      <protection/>
    </xf>
    <xf numFmtId="49" fontId="2" fillId="0" borderId="95" xfId="53" applyNumberFormat="1" applyFont="1" applyFill="1" applyBorder="1" applyAlignment="1">
      <alignment vertical="center" wrapText="1"/>
      <protection/>
    </xf>
    <xf numFmtId="0" fontId="2" fillId="0" borderId="98" xfId="53" applyNumberFormat="1" applyFont="1" applyBorder="1" applyAlignment="1">
      <alignment horizontal="center" vertical="center"/>
      <protection/>
    </xf>
    <xf numFmtId="49" fontId="2" fillId="0" borderId="84" xfId="53" applyNumberFormat="1" applyFont="1" applyBorder="1" applyAlignment="1">
      <alignment horizontal="center" vertical="center"/>
      <protection/>
    </xf>
    <xf numFmtId="1" fontId="2" fillId="0" borderId="84" xfId="53" applyNumberFormat="1" applyFont="1" applyBorder="1" applyAlignment="1">
      <alignment horizontal="center" vertical="center"/>
      <protection/>
    </xf>
    <xf numFmtId="0" fontId="2" fillId="0" borderId="84" xfId="53" applyNumberFormat="1" applyFont="1" applyBorder="1" applyAlignment="1">
      <alignment horizontal="center" vertical="center"/>
      <protection/>
    </xf>
    <xf numFmtId="1" fontId="2" fillId="0" borderId="85" xfId="53" applyNumberFormat="1" applyFont="1" applyBorder="1" applyAlignment="1">
      <alignment horizontal="center" vertical="center" wrapText="1"/>
      <protection/>
    </xf>
    <xf numFmtId="0" fontId="6" fillId="31" borderId="136" xfId="53" applyNumberFormat="1" applyFont="1" applyFill="1" applyBorder="1" applyAlignment="1" applyProtection="1">
      <alignment horizontal="center" vertical="center"/>
      <protection/>
    </xf>
    <xf numFmtId="0" fontId="6" fillId="31" borderId="104" xfId="53" applyNumberFormat="1" applyFont="1" applyFill="1" applyBorder="1" applyAlignment="1" applyProtection="1">
      <alignment horizontal="center" vertical="center"/>
      <protection/>
    </xf>
    <xf numFmtId="49" fontId="2" fillId="0" borderId="51" xfId="53" applyNumberFormat="1" applyFont="1" applyFill="1" applyBorder="1" applyAlignment="1">
      <alignment vertical="center" wrapText="1"/>
      <protection/>
    </xf>
    <xf numFmtId="0" fontId="2" fillId="0" borderId="89" xfId="53" applyNumberFormat="1" applyFont="1" applyBorder="1" applyAlignment="1">
      <alignment horizontal="center" vertical="center"/>
      <protection/>
    </xf>
    <xf numFmtId="218" fontId="2" fillId="0" borderId="90" xfId="53" applyNumberFormat="1" applyFont="1" applyBorder="1" applyAlignment="1">
      <alignment horizontal="center" vertical="center" wrapText="1"/>
      <protection/>
    </xf>
    <xf numFmtId="1" fontId="2" fillId="0" borderId="90" xfId="53" applyNumberFormat="1" applyFont="1" applyBorder="1" applyAlignment="1">
      <alignment horizontal="center" vertical="center"/>
      <protection/>
    </xf>
    <xf numFmtId="0" fontId="2" fillId="0" borderId="90" xfId="53" applyNumberFormat="1" applyFont="1" applyBorder="1" applyAlignment="1">
      <alignment horizontal="center" vertical="center"/>
      <protection/>
    </xf>
    <xf numFmtId="218" fontId="2" fillId="0" borderId="91" xfId="53" applyNumberFormat="1" applyFont="1" applyFill="1" applyBorder="1" applyAlignment="1" applyProtection="1">
      <alignment horizontal="left" vertical="top"/>
      <protection/>
    </xf>
    <xf numFmtId="1" fontId="6" fillId="34" borderId="103" xfId="53" applyNumberFormat="1" applyFont="1" applyFill="1" applyBorder="1" applyAlignment="1">
      <alignment horizontal="center" vertical="center"/>
      <protection/>
    </xf>
    <xf numFmtId="0" fontId="2" fillId="0" borderId="83" xfId="53" applyFont="1" applyBorder="1" applyAlignment="1">
      <alignment horizontal="center" vertical="center" wrapText="1"/>
      <protection/>
    </xf>
    <xf numFmtId="218" fontId="2" fillId="0" borderId="115" xfId="53" applyNumberFormat="1" applyFont="1" applyFill="1" applyBorder="1" applyAlignment="1" applyProtection="1">
      <alignment horizontal="left" vertical="top" wrapText="1"/>
      <protection/>
    </xf>
    <xf numFmtId="0" fontId="2" fillId="0" borderId="114" xfId="53" applyFont="1" applyBorder="1" applyAlignment="1" applyProtection="1">
      <alignment horizontal="center" vertical="center"/>
      <protection/>
    </xf>
    <xf numFmtId="0" fontId="2" fillId="0" borderId="83" xfId="53" applyFont="1" applyBorder="1" applyAlignment="1" applyProtection="1">
      <alignment horizontal="right" vertical="center"/>
      <protection/>
    </xf>
    <xf numFmtId="0" fontId="2" fillId="0" borderId="163" xfId="53" applyFont="1" applyBorder="1" applyAlignment="1" applyProtection="1">
      <alignment horizontal="right" vertical="center"/>
      <protection/>
    </xf>
    <xf numFmtId="182" fontId="6" fillId="31" borderId="0" xfId="53" applyNumberFormat="1" applyFont="1" applyFill="1" applyBorder="1" applyAlignment="1" applyProtection="1">
      <alignment horizontal="center" vertical="center"/>
      <protection/>
    </xf>
    <xf numFmtId="1" fontId="2" fillId="0" borderId="83" xfId="53" applyNumberFormat="1" applyFont="1" applyBorder="1" applyAlignment="1">
      <alignment horizontal="center" vertical="center"/>
      <protection/>
    </xf>
    <xf numFmtId="0" fontId="2" fillId="0" borderId="83" xfId="53" applyNumberFormat="1" applyFont="1" applyBorder="1" applyAlignment="1">
      <alignment horizontal="center" vertical="center"/>
      <protection/>
    </xf>
    <xf numFmtId="1" fontId="2" fillId="0" borderId="163" xfId="53" applyNumberFormat="1" applyFont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49" fontId="6" fillId="0" borderId="66" xfId="53" applyNumberFormat="1" applyFont="1" applyFill="1" applyBorder="1" applyAlignment="1" applyProtection="1">
      <alignment horizontal="center" vertical="center"/>
      <protection/>
    </xf>
    <xf numFmtId="182" fontId="6" fillId="0" borderId="66" xfId="53" applyNumberFormat="1" applyFont="1" applyFill="1" applyBorder="1" applyAlignment="1" applyProtection="1">
      <alignment horizontal="center" vertical="center"/>
      <protection/>
    </xf>
    <xf numFmtId="1" fontId="6" fillId="0" borderId="66" xfId="53" applyNumberFormat="1" applyFont="1" applyFill="1" applyBorder="1" applyAlignment="1" applyProtection="1">
      <alignment horizontal="center" vertical="center"/>
      <protection/>
    </xf>
    <xf numFmtId="218" fontId="6" fillId="0" borderId="66" xfId="53" applyNumberFormat="1" applyFont="1" applyFill="1" applyBorder="1" applyAlignment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2" fillId="0" borderId="50" xfId="53" applyFont="1" applyBorder="1" applyAlignment="1">
      <alignment horizontal="center" vertical="center" wrapText="1"/>
      <protection/>
    </xf>
    <xf numFmtId="218" fontId="6" fillId="0" borderId="49" xfId="53" applyNumberFormat="1" applyFont="1" applyFill="1" applyBorder="1" applyAlignment="1" applyProtection="1">
      <alignment horizontal="right" vertical="top" wrapText="1"/>
      <protection/>
    </xf>
    <xf numFmtId="0" fontId="2" fillId="0" borderId="49" xfId="53" applyFont="1" applyBorder="1" applyAlignment="1" applyProtection="1">
      <alignment horizontal="center" vertical="center"/>
      <protection/>
    </xf>
    <xf numFmtId="0" fontId="2" fillId="0" borderId="49" xfId="53" applyFont="1" applyBorder="1" applyAlignment="1" applyProtection="1">
      <alignment horizontal="right" vertical="center"/>
      <protection/>
    </xf>
    <xf numFmtId="182" fontId="6" fillId="0" borderId="49" xfId="53" applyNumberFormat="1" applyFont="1" applyFill="1" applyBorder="1" applyAlignment="1" applyProtection="1">
      <alignment horizontal="center" vertical="center"/>
      <protection/>
    </xf>
    <xf numFmtId="1" fontId="2" fillId="0" borderId="49" xfId="53" applyNumberFormat="1" applyFont="1" applyFill="1" applyBorder="1" applyAlignment="1">
      <alignment horizontal="center" vertical="center"/>
      <protection/>
    </xf>
    <xf numFmtId="0" fontId="2" fillId="0" borderId="49" xfId="53" applyNumberFormat="1" applyFont="1" applyFill="1" applyBorder="1" applyAlignment="1">
      <alignment horizontal="center" vertical="center"/>
      <protection/>
    </xf>
    <xf numFmtId="1" fontId="2" fillId="0" borderId="49" xfId="53" applyNumberFormat="1" applyFont="1" applyFill="1" applyBorder="1" applyAlignment="1">
      <alignment horizontal="center" vertical="center" wrapText="1"/>
      <protection/>
    </xf>
    <xf numFmtId="0" fontId="2" fillId="0" borderId="49" xfId="53" applyNumberFormat="1" applyFont="1" applyFill="1" applyBorder="1" applyAlignment="1">
      <alignment horizontal="center" vertical="center" wrapText="1"/>
      <protection/>
    </xf>
    <xf numFmtId="0" fontId="2" fillId="0" borderId="77" xfId="53" applyNumberFormat="1" applyFont="1" applyFill="1" applyBorder="1" applyAlignment="1">
      <alignment horizontal="center" vertical="center" wrapText="1"/>
      <protection/>
    </xf>
    <xf numFmtId="0" fontId="2" fillId="7" borderId="10" xfId="53" applyNumberFormat="1" applyFont="1" applyFill="1" applyBorder="1" applyAlignment="1">
      <alignment horizontal="center" vertical="center" wrapText="1"/>
      <protection/>
    </xf>
    <xf numFmtId="182" fontId="2" fillId="7" borderId="10" xfId="53" applyNumberFormat="1" applyFont="1" applyFill="1" applyBorder="1" applyAlignment="1">
      <alignment horizontal="center" vertical="center" wrapText="1"/>
      <protection/>
    </xf>
    <xf numFmtId="0" fontId="14" fillId="7" borderId="10" xfId="53" applyNumberFormat="1" applyFont="1" applyFill="1" applyBorder="1" applyAlignment="1">
      <alignment horizontal="center" vertical="center" wrapText="1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182" fontId="6" fillId="7" borderId="164" xfId="53" applyNumberFormat="1" applyFont="1" applyFill="1" applyBorder="1" applyAlignment="1">
      <alignment horizontal="center" vertical="center"/>
      <protection/>
    </xf>
    <xf numFmtId="1" fontId="6" fillId="7" borderId="164" xfId="53" applyNumberFormat="1" applyFont="1" applyFill="1" applyBorder="1" applyAlignment="1">
      <alignment horizontal="center" vertical="center"/>
      <protection/>
    </xf>
    <xf numFmtId="1" fontId="6" fillId="7" borderId="165" xfId="53" applyNumberFormat="1" applyFont="1" applyFill="1" applyBorder="1" applyAlignment="1">
      <alignment horizontal="center" vertical="center"/>
      <protection/>
    </xf>
    <xf numFmtId="1" fontId="6" fillId="7" borderId="166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182" fontId="6" fillId="34" borderId="13" xfId="53" applyNumberFormat="1" applyFont="1" applyFill="1" applyBorder="1" applyAlignment="1">
      <alignment horizontal="center" vertical="center" wrapText="1"/>
      <protection/>
    </xf>
    <xf numFmtId="182" fontId="2" fillId="34" borderId="10" xfId="53" applyNumberFormat="1" applyFont="1" applyFill="1" applyBorder="1" applyAlignment="1">
      <alignment horizontal="center" vertical="center" wrapText="1"/>
      <protection/>
    </xf>
    <xf numFmtId="218" fontId="6" fillId="7" borderId="0" xfId="53" applyNumberFormat="1" applyFont="1" applyFill="1" applyBorder="1" applyAlignment="1" applyProtection="1">
      <alignment vertical="center"/>
      <protection/>
    </xf>
    <xf numFmtId="0" fontId="6" fillId="0" borderId="46" xfId="53" applyFont="1" applyFill="1" applyBorder="1" applyAlignment="1">
      <alignment vertical="center"/>
      <protection/>
    </xf>
    <xf numFmtId="182" fontId="6" fillId="0" borderId="33" xfId="53" applyNumberFormat="1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182" fontId="34" fillId="0" borderId="10" xfId="53" applyNumberFormat="1" applyFont="1" applyFill="1" applyBorder="1" applyAlignment="1">
      <alignment horizontal="center" vertical="center"/>
      <protection/>
    </xf>
    <xf numFmtId="1" fontId="6" fillId="7" borderId="33" xfId="53" applyNumberFormat="1" applyFont="1" applyFill="1" applyBorder="1" applyAlignment="1">
      <alignment horizontal="center" vertical="center"/>
      <protection/>
    </xf>
    <xf numFmtId="1" fontId="6" fillId="7" borderId="157" xfId="53" applyNumberFormat="1" applyFont="1" applyFill="1" applyBorder="1" applyAlignment="1">
      <alignment horizontal="center" vertical="center"/>
      <protection/>
    </xf>
    <xf numFmtId="1" fontId="6" fillId="7" borderId="152" xfId="53" applyNumberFormat="1" applyFont="1" applyFill="1" applyBorder="1" applyAlignment="1">
      <alignment horizontal="center" vertical="center"/>
      <protection/>
    </xf>
    <xf numFmtId="1" fontId="6" fillId="7" borderId="158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31" borderId="58" xfId="53" applyNumberFormat="1" applyFont="1" applyFill="1" applyBorder="1" applyAlignment="1" applyProtection="1">
      <alignment horizontal="center" vertical="center"/>
      <protection/>
    </xf>
    <xf numFmtId="0" fontId="2" fillId="0" borderId="86" xfId="53" applyNumberFormat="1" applyFont="1" applyFill="1" applyBorder="1" applyAlignment="1" applyProtection="1">
      <alignment horizontal="center" vertical="center"/>
      <protection/>
    </xf>
    <xf numFmtId="0" fontId="2" fillId="31" borderId="86" xfId="53" applyNumberFormat="1" applyFont="1" applyFill="1" applyBorder="1" applyAlignment="1" applyProtection="1">
      <alignment horizontal="center" vertical="center"/>
      <protection/>
    </xf>
    <xf numFmtId="0" fontId="2" fillId="0" borderId="127" xfId="53" applyNumberFormat="1" applyFont="1" applyFill="1" applyBorder="1" applyAlignment="1" applyProtection="1">
      <alignment horizontal="center" vertical="center"/>
      <protection/>
    </xf>
    <xf numFmtId="0" fontId="2" fillId="31" borderId="59" xfId="53" applyNumberFormat="1" applyFont="1" applyFill="1" applyBorder="1" applyAlignment="1" applyProtection="1">
      <alignment horizontal="center" vertical="center"/>
      <protection/>
    </xf>
    <xf numFmtId="0" fontId="2" fillId="0" borderId="88" xfId="53" applyNumberFormat="1" applyFont="1" applyFill="1" applyBorder="1" applyAlignment="1" applyProtection="1">
      <alignment horizontal="center" vertical="center"/>
      <protection/>
    </xf>
    <xf numFmtId="0" fontId="2" fillId="31" borderId="88" xfId="53" applyNumberFormat="1" applyFont="1" applyFill="1" applyBorder="1" applyAlignment="1" applyProtection="1">
      <alignment horizontal="center" vertical="center"/>
      <protection/>
    </xf>
    <xf numFmtId="0" fontId="2" fillId="0" borderId="120" xfId="53" applyNumberFormat="1" applyFont="1" applyFill="1" applyBorder="1" applyAlignment="1" applyProtection="1">
      <alignment horizontal="center" vertical="center"/>
      <protection/>
    </xf>
    <xf numFmtId="0" fontId="2" fillId="31" borderId="60" xfId="53" applyNumberFormat="1" applyFont="1" applyFill="1" applyBorder="1" applyAlignment="1" applyProtection="1">
      <alignment horizontal="center" vertical="center"/>
      <protection/>
    </xf>
    <xf numFmtId="0" fontId="2" fillId="0" borderId="93" xfId="53" applyNumberFormat="1" applyFont="1" applyFill="1" applyBorder="1" applyAlignment="1" applyProtection="1">
      <alignment horizontal="center" vertical="center"/>
      <protection/>
    </xf>
    <xf numFmtId="0" fontId="2" fillId="31" borderId="93" xfId="53" applyNumberFormat="1" applyFont="1" applyFill="1" applyBorder="1" applyAlignment="1" applyProtection="1">
      <alignment horizontal="center" vertical="center"/>
      <protection/>
    </xf>
    <xf numFmtId="0" fontId="2" fillId="0" borderId="137" xfId="53" applyNumberFormat="1" applyFont="1" applyFill="1" applyBorder="1" applyAlignment="1" applyProtection="1">
      <alignment horizontal="center" vertical="center"/>
      <protection/>
    </xf>
    <xf numFmtId="218" fontId="2" fillId="7" borderId="37" xfId="53" applyNumberFormat="1" applyFont="1" applyFill="1" applyBorder="1" applyAlignment="1" applyProtection="1">
      <alignment horizontal="center" vertical="center"/>
      <protection/>
    </xf>
    <xf numFmtId="218" fontId="2" fillId="7" borderId="33" xfId="53" applyNumberFormat="1" applyFont="1" applyFill="1" applyBorder="1" applyAlignment="1" applyProtection="1">
      <alignment horizontal="center" vertical="center"/>
      <protection/>
    </xf>
    <xf numFmtId="218" fontId="2" fillId="0" borderId="0" xfId="53" applyNumberFormat="1" applyFont="1" applyFill="1" applyBorder="1" applyAlignment="1" applyProtection="1">
      <alignment horizontal="right" vertical="center"/>
      <protection/>
    </xf>
    <xf numFmtId="218" fontId="1" fillId="0" borderId="0" xfId="53" applyNumberFormat="1" applyFont="1" applyFill="1" applyBorder="1" applyAlignment="1" applyProtection="1">
      <alignment horizontal="right" vertical="center"/>
      <protection/>
    </xf>
    <xf numFmtId="220" fontId="2" fillId="0" borderId="0" xfId="53" applyNumberFormat="1" applyFont="1" applyFill="1" applyBorder="1" applyAlignment="1" applyProtection="1">
      <alignment horizontal="right" vertical="center"/>
      <protection/>
    </xf>
    <xf numFmtId="220" fontId="2" fillId="0" borderId="10" xfId="53" applyNumberFormat="1" applyFont="1" applyFill="1" applyBorder="1" applyAlignment="1" applyProtection="1">
      <alignment horizontal="center" vertical="center"/>
      <protection/>
    </xf>
    <xf numFmtId="222" fontId="6" fillId="0" borderId="10" xfId="53" applyNumberFormat="1" applyFont="1" applyFill="1" applyBorder="1" applyAlignment="1" applyProtection="1">
      <alignment horizontal="center" vertical="center"/>
      <protection/>
    </xf>
    <xf numFmtId="219" fontId="2" fillId="0" borderId="10" xfId="53" applyNumberFormat="1" applyFont="1" applyFill="1" applyBorder="1" applyAlignment="1" applyProtection="1">
      <alignment horizontal="center" vertical="center"/>
      <protection/>
    </xf>
    <xf numFmtId="221" fontId="2" fillId="0" borderId="10" xfId="53" applyNumberFormat="1" applyFont="1" applyFill="1" applyBorder="1" applyAlignment="1" applyProtection="1">
      <alignment horizontal="center" vertical="center"/>
      <protection/>
    </xf>
    <xf numFmtId="221" fontId="2" fillId="0" borderId="14" xfId="53" applyNumberFormat="1" applyFont="1" applyFill="1" applyBorder="1" applyAlignment="1" applyProtection="1">
      <alignment horizontal="center" vertical="center"/>
      <protection/>
    </xf>
    <xf numFmtId="221" fontId="2" fillId="13" borderId="33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31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right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right" vertical="center"/>
      <protection/>
    </xf>
    <xf numFmtId="0" fontId="2" fillId="0" borderId="0" xfId="53" applyFont="1" applyFill="1" applyBorder="1" applyAlignment="1">
      <alignment horizontal="center" wrapText="1"/>
      <protection/>
    </xf>
    <xf numFmtId="218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center" wrapText="1"/>
      <protection/>
    </xf>
    <xf numFmtId="218" fontId="8" fillId="0" borderId="0" xfId="53" applyNumberFormat="1" applyFont="1" applyFill="1" applyBorder="1" applyAlignment="1" applyProtection="1">
      <alignment horizontal="left" vertical="center" wrapText="1"/>
      <protection/>
    </xf>
    <xf numFmtId="0" fontId="33" fillId="0" borderId="0" xfId="53" applyFont="1" applyAlignment="1">
      <alignment vertical="center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left" wrapText="1"/>
      <protection/>
    </xf>
    <xf numFmtId="218" fontId="43" fillId="0" borderId="0" xfId="53" applyNumberFormat="1" applyFont="1" applyFill="1" applyBorder="1" applyAlignment="1" applyProtection="1">
      <alignment horizontal="center" vertical="center"/>
      <protection/>
    </xf>
    <xf numFmtId="218" fontId="6" fillId="0" borderId="0" xfId="53" applyNumberFormat="1" applyFont="1" applyFill="1" applyBorder="1" applyAlignment="1" applyProtection="1">
      <alignment horizontal="center" vertical="center"/>
      <protection/>
    </xf>
    <xf numFmtId="218" fontId="6" fillId="0" borderId="0" xfId="53" applyNumberFormat="1" applyFont="1" applyFill="1" applyBorder="1" applyAlignment="1" applyProtection="1">
      <alignment horizontal="left" vertical="top" wrapText="1"/>
      <protection/>
    </xf>
    <xf numFmtId="218" fontId="8" fillId="0" borderId="0" xfId="53" applyNumberFormat="1" applyFont="1" applyFill="1" applyBorder="1" applyAlignment="1" applyProtection="1">
      <alignment horizontal="center" vertical="center"/>
      <protection/>
    </xf>
    <xf numFmtId="218" fontId="2" fillId="0" borderId="0" xfId="53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69" xfId="0" applyNumberFormat="1" applyFont="1" applyFill="1" applyBorder="1" applyAlignment="1">
      <alignment horizontal="center" vertical="center" wrapText="1"/>
    </xf>
    <xf numFmtId="182" fontId="6" fillId="0" borderId="8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0" fontId="2" fillId="0" borderId="167" xfId="0" applyFont="1" applyBorder="1" applyAlignment="1">
      <alignment horizontal="center" vertical="center" wrapText="1"/>
    </xf>
    <xf numFmtId="219" fontId="2" fillId="0" borderId="168" xfId="0" applyNumberFormat="1" applyFont="1" applyFill="1" applyBorder="1" applyAlignment="1" applyProtection="1">
      <alignment horizontal="center" vertical="center"/>
      <protection/>
    </xf>
    <xf numFmtId="182" fontId="2" fillId="0" borderId="33" xfId="0" applyNumberFormat="1" applyFont="1" applyFill="1" applyBorder="1" applyAlignment="1" applyProtection="1">
      <alignment horizontal="center" vertical="center"/>
      <protection/>
    </xf>
    <xf numFmtId="218" fontId="2" fillId="0" borderId="167" xfId="0" applyNumberFormat="1" applyFont="1" applyBorder="1" applyAlignment="1">
      <alignment horizontal="center" vertical="center" wrapText="1"/>
    </xf>
    <xf numFmtId="1" fontId="2" fillId="0" borderId="167" xfId="0" applyNumberFormat="1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1" fontId="6" fillId="31" borderId="12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180" fontId="14" fillId="10" borderId="38" xfId="0" applyNumberFormat="1" applyFont="1" applyFill="1" applyBorder="1" applyAlignment="1" applyProtection="1">
      <alignment vertical="center" wrapText="1"/>
      <protection/>
    </xf>
    <xf numFmtId="49" fontId="2" fillId="4" borderId="12" xfId="53" applyNumberFormat="1" applyFont="1" applyFill="1" applyBorder="1" applyAlignment="1">
      <alignment horizontal="left" vertical="center" wrapText="1"/>
      <protection/>
    </xf>
    <xf numFmtId="0" fontId="2" fillId="0" borderId="170" xfId="53" applyFont="1" applyBorder="1" applyAlignment="1">
      <alignment horizontal="center" vertical="center" wrapText="1"/>
      <protection/>
    </xf>
    <xf numFmtId="0" fontId="2" fillId="0" borderId="170" xfId="53" applyFont="1" applyFill="1" applyBorder="1" applyAlignment="1">
      <alignment horizontal="center" vertical="center" wrapText="1"/>
      <protection/>
    </xf>
    <xf numFmtId="0" fontId="2" fillId="0" borderId="167" xfId="53" applyFont="1" applyBorder="1" applyAlignment="1">
      <alignment horizontal="center" vertical="center" wrapText="1"/>
      <protection/>
    </xf>
    <xf numFmtId="219" fontId="2" fillId="0" borderId="169" xfId="53" applyNumberFormat="1" applyFont="1" applyFill="1" applyBorder="1" applyAlignment="1" applyProtection="1">
      <alignment horizontal="center" vertical="center"/>
      <protection/>
    </xf>
    <xf numFmtId="218" fontId="2" fillId="0" borderId="167" xfId="53" applyNumberFormat="1" applyFont="1" applyBorder="1" applyAlignment="1">
      <alignment horizontal="center" vertical="center" wrapText="1"/>
      <protection/>
    </xf>
    <xf numFmtId="1" fontId="2" fillId="0" borderId="167" xfId="53" applyNumberFormat="1" applyFont="1" applyFill="1" applyBorder="1" applyAlignment="1">
      <alignment horizontal="center" vertical="center" wrapText="1"/>
      <protection/>
    </xf>
    <xf numFmtId="0" fontId="2" fillId="0" borderId="167" xfId="53" applyFont="1" applyFill="1" applyBorder="1" applyAlignment="1">
      <alignment horizontal="center" vertical="center" wrapText="1"/>
      <protection/>
    </xf>
    <xf numFmtId="0" fontId="2" fillId="0" borderId="169" xfId="53" applyFont="1" applyBorder="1" applyAlignment="1">
      <alignment horizontal="center" vertical="center" wrapText="1"/>
      <protection/>
    </xf>
    <xf numFmtId="1" fontId="6" fillId="0" borderId="22" xfId="53" applyNumberFormat="1" applyFont="1" applyBorder="1" applyAlignment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vertical="center"/>
      <protection/>
    </xf>
    <xf numFmtId="180" fontId="15" fillId="0" borderId="15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 wrapText="1"/>
      <protection/>
    </xf>
    <xf numFmtId="180" fontId="14" fillId="7" borderId="14" xfId="0" applyNumberFormat="1" applyFont="1" applyFill="1" applyBorder="1" applyAlignment="1" applyProtection="1">
      <alignment vertical="center" wrapText="1"/>
      <protection/>
    </xf>
    <xf numFmtId="180" fontId="14" fillId="7" borderId="10" xfId="0" applyNumberFormat="1" applyFont="1" applyFill="1" applyBorder="1" applyAlignment="1" applyProtection="1">
      <alignment vertical="center" wrapText="1"/>
      <protection/>
    </xf>
    <xf numFmtId="49" fontId="5" fillId="0" borderId="1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31" borderId="23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vertical="center" wrapText="1"/>
      <protection/>
    </xf>
    <xf numFmtId="49" fontId="37" fillId="0" borderId="170" xfId="53" applyNumberFormat="1" applyFont="1" applyBorder="1" applyAlignment="1">
      <alignment horizontal="center" vertical="center"/>
      <protection/>
    </xf>
    <xf numFmtId="49" fontId="2" fillId="0" borderId="167" xfId="53" applyNumberFormat="1" applyFont="1" applyFill="1" applyBorder="1" applyAlignment="1">
      <alignment horizontal="center" vertical="center"/>
      <protection/>
    </xf>
    <xf numFmtId="49" fontId="37" fillId="0" borderId="167" xfId="53" applyNumberFormat="1" applyFont="1" applyBorder="1" applyAlignment="1">
      <alignment horizontal="center" vertical="center"/>
      <protection/>
    </xf>
    <xf numFmtId="0" fontId="37" fillId="0" borderId="169" xfId="53" applyNumberFormat="1" applyFont="1" applyFill="1" applyBorder="1" applyAlignment="1" applyProtection="1">
      <alignment horizontal="center" vertical="center"/>
      <protection/>
    </xf>
    <xf numFmtId="1" fontId="6" fillId="0" borderId="170" xfId="53" applyNumberFormat="1" applyFont="1" applyBorder="1" applyAlignment="1">
      <alignment horizontal="center" vertical="center"/>
      <protection/>
    </xf>
    <xf numFmtId="218" fontId="6" fillId="0" borderId="167" xfId="53" applyNumberFormat="1" applyFont="1" applyBorder="1" applyAlignment="1">
      <alignment horizontal="center" vertical="center" wrapText="1"/>
      <protection/>
    </xf>
    <xf numFmtId="1" fontId="6" fillId="0" borderId="167" xfId="53" applyNumberFormat="1" applyFont="1" applyFill="1" applyBorder="1" applyAlignment="1">
      <alignment horizontal="center" vertical="center"/>
      <protection/>
    </xf>
    <xf numFmtId="0" fontId="6" fillId="0" borderId="167" xfId="53" applyNumberFormat="1" applyFont="1" applyFill="1" applyBorder="1" applyAlignment="1">
      <alignment horizontal="center" vertical="center"/>
      <protection/>
    </xf>
    <xf numFmtId="0" fontId="6" fillId="0" borderId="167" xfId="53" applyNumberFormat="1" applyFont="1" applyBorder="1" applyAlignment="1">
      <alignment horizontal="center" vertical="center"/>
      <protection/>
    </xf>
    <xf numFmtId="0" fontId="6" fillId="0" borderId="169" xfId="53" applyFont="1" applyBorder="1" applyAlignment="1">
      <alignment horizontal="center" vertical="center" wrapText="1"/>
      <protection/>
    </xf>
    <xf numFmtId="0" fontId="6" fillId="0" borderId="3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1" fontId="99" fillId="0" borderId="11" xfId="0" applyNumberFormat="1" applyFont="1" applyFill="1" applyBorder="1" applyAlignment="1">
      <alignment horizontal="center" vertical="center"/>
    </xf>
    <xf numFmtId="1" fontId="99" fillId="0" borderId="10" xfId="0" applyNumberFormat="1" applyFont="1" applyFill="1" applyBorder="1" applyAlignment="1">
      <alignment horizontal="center" vertical="center"/>
    </xf>
    <xf numFmtId="0" fontId="99" fillId="0" borderId="10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99" fillId="31" borderId="10" xfId="0" applyFont="1" applyFill="1" applyBorder="1" applyAlignment="1">
      <alignment horizontal="center" vertical="center" wrapText="1"/>
    </xf>
    <xf numFmtId="0" fontId="99" fillId="0" borderId="10" xfId="0" applyNumberFormat="1" applyFont="1" applyFill="1" applyBorder="1" applyAlignment="1">
      <alignment horizontal="center" vertical="center" wrapText="1"/>
    </xf>
    <xf numFmtId="49" fontId="99" fillId="31" borderId="11" xfId="0" applyNumberFormat="1" applyFont="1" applyFill="1" applyBorder="1" applyAlignment="1">
      <alignment horizontal="center" vertical="center" wrapText="1"/>
    </xf>
    <xf numFmtId="49" fontId="106" fillId="0" borderId="54" xfId="0" applyNumberFormat="1" applyFont="1" applyFill="1" applyBorder="1" applyAlignment="1">
      <alignment horizontal="center" vertical="center" wrapText="1"/>
    </xf>
    <xf numFmtId="49" fontId="106" fillId="0" borderId="66" xfId="0" applyNumberFormat="1" applyFont="1" applyFill="1" applyBorder="1" applyAlignment="1">
      <alignment vertical="center" wrapText="1"/>
    </xf>
    <xf numFmtId="1" fontId="99" fillId="0" borderId="32" xfId="0" applyNumberFormat="1" applyFont="1" applyFill="1" applyBorder="1" applyAlignment="1">
      <alignment horizontal="center" vertical="center" wrapText="1"/>
    </xf>
    <xf numFmtId="1" fontId="99" fillId="0" borderId="38" xfId="0" applyNumberFormat="1" applyFont="1" applyFill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1" fontId="99" fillId="0" borderId="12" xfId="0" applyNumberFormat="1" applyFont="1" applyFill="1" applyBorder="1" applyAlignment="1">
      <alignment horizontal="center" vertical="center" wrapText="1"/>
    </xf>
    <xf numFmtId="1" fontId="99" fillId="31" borderId="32" xfId="0" applyNumberFormat="1" applyFont="1" applyFill="1" applyBorder="1" applyAlignment="1">
      <alignment horizontal="center" vertical="center" wrapText="1"/>
    </xf>
    <xf numFmtId="49" fontId="99" fillId="31" borderId="12" xfId="0" applyNumberFormat="1" applyFont="1" applyFill="1" applyBorder="1" applyAlignment="1">
      <alignment horizontal="center" vertical="center" wrapText="1"/>
    </xf>
    <xf numFmtId="182" fontId="106" fillId="0" borderId="39" xfId="0" applyNumberFormat="1" applyFont="1" applyFill="1" applyBorder="1" applyAlignment="1">
      <alignment horizontal="center" vertical="center" wrapText="1"/>
    </xf>
    <xf numFmtId="182" fontId="99" fillId="0" borderId="39" xfId="0" applyNumberFormat="1" applyFont="1" applyFill="1" applyBorder="1" applyAlignment="1">
      <alignment horizontal="center" vertical="center" wrapText="1"/>
    </xf>
    <xf numFmtId="182" fontId="99" fillId="6" borderId="12" xfId="0" applyNumberFormat="1" applyFont="1" applyFill="1" applyBorder="1" applyAlignment="1">
      <alignment horizontal="center" vertical="center" wrapText="1"/>
    </xf>
    <xf numFmtId="182" fontId="106" fillId="0" borderId="24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49" fontId="5" fillId="35" borderId="58" xfId="0" applyNumberFormat="1" applyFont="1" applyFill="1" applyBorder="1" applyAlignment="1">
      <alignment horizontal="center" vertical="center" wrapText="1"/>
    </xf>
    <xf numFmtId="49" fontId="7" fillId="35" borderId="95" xfId="0" applyNumberFormat="1" applyFont="1" applyFill="1" applyBorder="1" applyAlignment="1">
      <alignment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182" fontId="6" fillId="35" borderId="24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49" fontId="5" fillId="35" borderId="59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49" fontId="12" fillId="35" borderId="25" xfId="0" applyNumberFormat="1" applyFont="1" applyFill="1" applyBorder="1" applyAlignment="1">
      <alignment horizontal="center" vertical="center"/>
    </xf>
    <xf numFmtId="0" fontId="12" fillId="35" borderId="25" xfId="0" applyNumberFormat="1" applyFont="1" applyFill="1" applyBorder="1" applyAlignment="1" applyProtection="1">
      <alignment horizontal="center" vertical="center"/>
      <protection/>
    </xf>
    <xf numFmtId="182" fontId="2" fillId="35" borderId="24" xfId="0" applyNumberFormat="1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80" fontId="6" fillId="35" borderId="21" xfId="0" applyNumberFormat="1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right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21" xfId="0" applyNumberFormat="1" applyFont="1" applyFill="1" applyBorder="1" applyAlignment="1">
      <alignment horizontal="center" vertical="center"/>
    </xf>
    <xf numFmtId="0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5" borderId="11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2" fontId="99" fillId="4" borderId="26" xfId="0" applyNumberFormat="1" applyFont="1" applyFill="1" applyBorder="1" applyAlignment="1">
      <alignment horizontal="center" vertical="center" wrapText="1"/>
    </xf>
    <xf numFmtId="182" fontId="106" fillId="0" borderId="33" xfId="0" applyNumberFormat="1" applyFont="1" applyFill="1" applyBorder="1" applyAlignment="1" applyProtection="1">
      <alignment horizontal="center" vertical="center"/>
      <protection/>
    </xf>
    <xf numFmtId="180" fontId="14" fillId="35" borderId="10" xfId="0" applyNumberFormat="1" applyFont="1" applyFill="1" applyBorder="1" applyAlignment="1" applyProtection="1">
      <alignment vertical="center" wrapText="1"/>
      <protection/>
    </xf>
    <xf numFmtId="208" fontId="2" fillId="35" borderId="0" xfId="0" applyNumberFormat="1" applyFont="1" applyFill="1" applyBorder="1" applyAlignment="1" applyProtection="1">
      <alignment vertical="center"/>
      <protection/>
    </xf>
    <xf numFmtId="182" fontId="99" fillId="31" borderId="16" xfId="53" applyNumberFormat="1" applyFont="1" applyFill="1" applyBorder="1" applyAlignment="1" applyProtection="1">
      <alignment horizontal="center" vertical="center"/>
      <protection/>
    </xf>
    <xf numFmtId="1" fontId="6" fillId="35" borderId="34" xfId="53" applyNumberFormat="1" applyFont="1" applyFill="1" applyBorder="1" applyAlignment="1">
      <alignment horizontal="center" vertical="center"/>
      <protection/>
    </xf>
    <xf numFmtId="49" fontId="2" fillId="35" borderId="19" xfId="53" applyNumberFormat="1" applyFont="1" applyFill="1" applyBorder="1" applyAlignment="1">
      <alignment horizontal="center" vertical="center"/>
      <protection/>
    </xf>
    <xf numFmtId="49" fontId="37" fillId="35" borderId="19" xfId="53" applyNumberFormat="1" applyFont="1" applyFill="1" applyBorder="1" applyAlignment="1">
      <alignment horizontal="center" vertical="center"/>
      <protection/>
    </xf>
    <xf numFmtId="0" fontId="37" fillId="35" borderId="20" xfId="53" applyNumberFormat="1" applyFont="1" applyFill="1" applyBorder="1" applyAlignment="1" applyProtection="1">
      <alignment horizontal="center" vertical="center"/>
      <protection/>
    </xf>
    <xf numFmtId="182" fontId="2" fillId="35" borderId="44" xfId="0" applyNumberFormat="1" applyFont="1" applyFill="1" applyBorder="1" applyAlignment="1" applyProtection="1">
      <alignment horizontal="center" vertical="center"/>
      <protection/>
    </xf>
    <xf numFmtId="0" fontId="6" fillId="35" borderId="19" xfId="53" applyFont="1" applyFill="1" applyBorder="1" applyAlignment="1">
      <alignment horizontal="center" vertical="center" wrapText="1"/>
      <protection/>
    </xf>
    <xf numFmtId="0" fontId="2" fillId="35" borderId="19" xfId="53" applyNumberFormat="1" applyFont="1" applyFill="1" applyBorder="1" applyAlignment="1">
      <alignment horizontal="center" vertical="center" wrapText="1"/>
      <protection/>
    </xf>
    <xf numFmtId="0" fontId="6" fillId="35" borderId="19" xfId="0" applyNumberFormat="1" applyFont="1" applyFill="1" applyBorder="1" applyAlignment="1">
      <alignment horizontal="center" vertical="center" wrapText="1"/>
    </xf>
    <xf numFmtId="180" fontId="14" fillId="35" borderId="14" xfId="0" applyNumberFormat="1" applyFont="1" applyFill="1" applyBorder="1" applyAlignment="1" applyProtection="1">
      <alignment vertical="center" wrapText="1"/>
      <protection/>
    </xf>
    <xf numFmtId="49" fontId="2" fillId="0" borderId="58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vertical="center" wrapText="1"/>
      <protection/>
    </xf>
    <xf numFmtId="0" fontId="0" fillId="0" borderId="25" xfId="53" applyFill="1" applyBorder="1" applyAlignment="1">
      <alignment horizontal="left" vertical="center"/>
      <protection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180" fontId="14" fillId="7" borderId="11" xfId="0" applyNumberFormat="1" applyFont="1" applyFill="1" applyBorder="1" applyAlignment="1" applyProtection="1">
      <alignment vertical="center" wrapText="1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49" fontId="2" fillId="35" borderId="10" xfId="53" applyNumberFormat="1" applyFont="1" applyFill="1" applyBorder="1" applyAlignment="1">
      <alignment horizontal="left" vertical="center" wrapText="1"/>
      <protection/>
    </xf>
    <xf numFmtId="49" fontId="2" fillId="35" borderId="10" xfId="53" applyNumberFormat="1" applyFont="1" applyFill="1" applyBorder="1" applyAlignment="1">
      <alignment horizontal="center" vertical="center"/>
      <protection/>
    </xf>
    <xf numFmtId="49" fontId="37" fillId="35" borderId="10" xfId="53" applyNumberFormat="1" applyFont="1" applyFill="1" applyBorder="1" applyAlignment="1">
      <alignment horizontal="center" vertical="center"/>
      <protection/>
    </xf>
    <xf numFmtId="0" fontId="37" fillId="35" borderId="10" xfId="53" applyNumberFormat="1" applyFont="1" applyFill="1" applyBorder="1" applyAlignment="1" applyProtection="1">
      <alignment horizontal="center" vertical="center"/>
      <protection/>
    </xf>
    <xf numFmtId="182" fontId="2" fillId="35" borderId="10" xfId="0" applyNumberFormat="1" applyFont="1" applyFill="1" applyBorder="1" applyAlignment="1" applyProtection="1">
      <alignment horizontal="center" vertical="center"/>
      <protection/>
    </xf>
    <xf numFmtId="1" fontId="6" fillId="35" borderId="10" xfId="53" applyNumberFormat="1" applyFont="1" applyFill="1" applyBorder="1" applyAlignment="1">
      <alignment horizontal="center" vertical="center"/>
      <protection/>
    </xf>
    <xf numFmtId="218" fontId="6" fillId="35" borderId="10" xfId="53" applyNumberFormat="1" applyFont="1" applyFill="1" applyBorder="1" applyAlignment="1">
      <alignment horizontal="center" vertical="center" wrapText="1"/>
      <protection/>
    </xf>
    <xf numFmtId="0" fontId="6" fillId="35" borderId="10" xfId="53" applyNumberFormat="1" applyFont="1" applyFill="1" applyBorder="1" applyAlignment="1">
      <alignment horizontal="center" vertical="center"/>
      <protection/>
    </xf>
    <xf numFmtId="0" fontId="2" fillId="35" borderId="10" xfId="53" applyNumberFormat="1" applyFont="1" applyFill="1" applyBorder="1" applyAlignment="1">
      <alignment horizontal="center" vertical="center" wrapText="1"/>
      <protection/>
    </xf>
    <xf numFmtId="180" fontId="2" fillId="35" borderId="10" xfId="0" applyNumberFormat="1" applyFont="1" applyFill="1" applyBorder="1" applyAlignment="1" applyProtection="1">
      <alignment vertical="center"/>
      <protection/>
    </xf>
    <xf numFmtId="182" fontId="107" fillId="0" borderId="26" xfId="0" applyNumberFormat="1" applyFont="1" applyFill="1" applyBorder="1" applyAlignment="1">
      <alignment horizontal="center" vertical="center" wrapText="1"/>
    </xf>
    <xf numFmtId="182" fontId="107" fillId="0" borderId="24" xfId="0" applyNumberFormat="1" applyFont="1" applyFill="1" applyBorder="1" applyAlignment="1">
      <alignment horizontal="center" vertical="center" wrapText="1"/>
    </xf>
    <xf numFmtId="182" fontId="108" fillId="0" borderId="24" xfId="0" applyNumberFormat="1" applyFont="1" applyFill="1" applyBorder="1" applyAlignment="1">
      <alignment horizontal="center" vertical="center" wrapText="1"/>
    </xf>
    <xf numFmtId="0" fontId="107" fillId="4" borderId="10" xfId="0" applyNumberFormat="1" applyFont="1" applyFill="1" applyBorder="1" applyAlignment="1">
      <alignment horizontal="center" vertical="center" wrapText="1"/>
    </xf>
    <xf numFmtId="1" fontId="99" fillId="35" borderId="10" xfId="0" applyNumberFormat="1" applyFont="1" applyFill="1" applyBorder="1" applyAlignment="1">
      <alignment horizontal="center" vertical="center"/>
    </xf>
    <xf numFmtId="1" fontId="99" fillId="35" borderId="14" xfId="0" applyNumberFormat="1" applyFont="1" applyFill="1" applyBorder="1" applyAlignment="1">
      <alignment horizontal="center" vertical="center"/>
    </xf>
    <xf numFmtId="0" fontId="99" fillId="35" borderId="14" xfId="0" applyNumberFormat="1" applyFont="1" applyFill="1" applyBorder="1" applyAlignment="1">
      <alignment horizontal="center" vertical="center"/>
    </xf>
    <xf numFmtId="0" fontId="99" fillId="35" borderId="14" xfId="0" applyFont="1" applyFill="1" applyBorder="1" applyAlignment="1">
      <alignment horizontal="center" vertical="center" wrapText="1"/>
    </xf>
    <xf numFmtId="182" fontId="107" fillId="0" borderId="26" xfId="0" applyNumberFormat="1" applyFont="1" applyFill="1" applyBorder="1" applyAlignment="1" applyProtection="1">
      <alignment horizontal="center" vertical="center"/>
      <protection/>
    </xf>
    <xf numFmtId="217" fontId="107" fillId="0" borderId="26" xfId="0" applyNumberFormat="1" applyFont="1" applyFill="1" applyBorder="1" applyAlignment="1" applyProtection="1">
      <alignment horizontal="center" vertical="center"/>
      <protection/>
    </xf>
    <xf numFmtId="182" fontId="107" fillId="0" borderId="80" xfId="0" applyNumberFormat="1" applyFont="1" applyFill="1" applyBorder="1" applyAlignment="1" applyProtection="1">
      <alignment horizontal="center" vertical="center"/>
      <protection/>
    </xf>
    <xf numFmtId="217" fontId="107" fillId="0" borderId="26" xfId="0" applyNumberFormat="1" applyFont="1" applyFill="1" applyBorder="1" applyAlignment="1" applyProtection="1">
      <alignment horizontal="center" vertical="center"/>
      <protection/>
    </xf>
    <xf numFmtId="0" fontId="108" fillId="31" borderId="66" xfId="0" applyNumberFormat="1" applyFont="1" applyFill="1" applyBorder="1" applyAlignment="1">
      <alignment horizontal="center" vertical="center" wrapText="1"/>
    </xf>
    <xf numFmtId="182" fontId="107" fillId="0" borderId="79" xfId="0" applyNumberFormat="1" applyFont="1" applyFill="1" applyBorder="1" applyAlignment="1">
      <alignment horizontal="center" vertical="center" wrapText="1"/>
    </xf>
    <xf numFmtId="182" fontId="107" fillId="35" borderId="11" xfId="0" applyNumberFormat="1" applyFont="1" applyFill="1" applyBorder="1" applyAlignment="1">
      <alignment horizontal="center" vertical="center" wrapText="1"/>
    </xf>
    <xf numFmtId="182" fontId="107" fillId="35" borderId="24" xfId="0" applyNumberFormat="1" applyFont="1" applyFill="1" applyBorder="1" applyAlignment="1">
      <alignment horizontal="center" vertical="center" wrapText="1"/>
    </xf>
    <xf numFmtId="182" fontId="108" fillId="35" borderId="24" xfId="0" applyNumberFormat="1" applyFont="1" applyFill="1" applyBorder="1" applyAlignment="1">
      <alignment horizontal="center" vertical="center" wrapText="1"/>
    </xf>
    <xf numFmtId="219" fontId="108" fillId="0" borderId="11" xfId="0" applyNumberFormat="1" applyFont="1" applyFill="1" applyBorder="1" applyAlignment="1" applyProtection="1">
      <alignment horizontal="center" vertical="center"/>
      <protection/>
    </xf>
    <xf numFmtId="182" fontId="108" fillId="0" borderId="26" xfId="0" applyNumberFormat="1" applyFont="1" applyFill="1" applyBorder="1" applyAlignment="1">
      <alignment horizontal="center" vertical="center" wrapText="1"/>
    </xf>
    <xf numFmtId="182" fontId="108" fillId="0" borderId="10" xfId="0" applyNumberFormat="1" applyFont="1" applyFill="1" applyBorder="1" applyAlignment="1">
      <alignment horizontal="center" vertical="center" wrapText="1"/>
    </xf>
    <xf numFmtId="182" fontId="107" fillId="0" borderId="10" xfId="0" applyNumberFormat="1" applyFont="1" applyFill="1" applyBorder="1" applyAlignment="1">
      <alignment horizontal="center" vertical="center" wrapText="1"/>
    </xf>
    <xf numFmtId="182" fontId="107" fillId="35" borderId="26" xfId="0" applyNumberFormat="1" applyFont="1" applyFill="1" applyBorder="1" applyAlignment="1">
      <alignment horizontal="center" vertical="center" wrapText="1"/>
    </xf>
    <xf numFmtId="182" fontId="109" fillId="0" borderId="24" xfId="0" applyNumberFormat="1" applyFont="1" applyFill="1" applyBorder="1" applyAlignment="1">
      <alignment horizontal="center" vertical="center" wrapText="1"/>
    </xf>
    <xf numFmtId="182" fontId="108" fillId="0" borderId="79" xfId="0" applyNumberFormat="1" applyFont="1" applyFill="1" applyBorder="1" applyAlignment="1">
      <alignment horizontal="center" vertical="center" wrapText="1"/>
    </xf>
    <xf numFmtId="182" fontId="107" fillId="35" borderId="44" xfId="0" applyNumberFormat="1" applyFont="1" applyFill="1" applyBorder="1" applyAlignment="1">
      <alignment horizontal="center" vertical="center" wrapText="1"/>
    </xf>
    <xf numFmtId="182" fontId="108" fillId="0" borderId="53" xfId="0" applyNumberFormat="1" applyFont="1" applyFill="1" applyBorder="1" applyAlignment="1">
      <alignment horizontal="center" vertical="center" wrapText="1"/>
    </xf>
    <xf numFmtId="182" fontId="107" fillId="0" borderId="147" xfId="0" applyNumberFormat="1" applyFont="1" applyFill="1" applyBorder="1" applyAlignment="1">
      <alignment horizontal="center" vertical="center" wrapText="1"/>
    </xf>
    <xf numFmtId="182" fontId="108" fillId="0" borderId="33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>
      <alignment horizontal="center" vertical="center" wrapText="1"/>
    </xf>
    <xf numFmtId="1" fontId="6" fillId="35" borderId="40" xfId="0" applyNumberFormat="1" applyFont="1" applyFill="1" applyBorder="1" applyAlignment="1">
      <alignment horizontal="center" vertical="center" wrapText="1"/>
    </xf>
    <xf numFmtId="182" fontId="107" fillId="0" borderId="37" xfId="0" applyNumberFormat="1" applyFont="1" applyFill="1" applyBorder="1" applyAlignment="1">
      <alignment horizontal="center" vertical="center" wrapText="1"/>
    </xf>
    <xf numFmtId="182" fontId="107" fillId="0" borderId="3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208" fontId="2" fillId="33" borderId="0" xfId="0" applyNumberFormat="1" applyFont="1" applyFill="1" applyBorder="1" applyAlignment="1" applyProtection="1">
      <alignment vertical="center"/>
      <protection/>
    </xf>
    <xf numFmtId="180" fontId="14" fillId="33" borderId="10" xfId="0" applyNumberFormat="1" applyFont="1" applyFill="1" applyBorder="1" applyAlignment="1" applyProtection="1">
      <alignment vertical="center" wrapText="1"/>
      <protection/>
    </xf>
    <xf numFmtId="49" fontId="5" fillId="33" borderId="59" xfId="0" applyNumberFormat="1" applyFont="1" applyFill="1" applyBorder="1" applyAlignment="1">
      <alignment horizontal="center" vertical="center" wrapText="1"/>
    </xf>
    <xf numFmtId="182" fontId="6" fillId="33" borderId="24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0" fontId="14" fillId="33" borderId="0" xfId="0" applyNumberFormat="1" applyFont="1" applyFill="1" applyBorder="1" applyAlignment="1" applyProtection="1">
      <alignment vertic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5" xfId="0" applyNumberFormat="1" applyFont="1" applyFill="1" applyBorder="1" applyAlignment="1">
      <alignment horizontal="center" vertical="center"/>
    </xf>
    <xf numFmtId="0" fontId="12" fillId="33" borderId="25" xfId="0" applyNumberFormat="1" applyFont="1" applyFill="1" applyBorder="1" applyAlignment="1" applyProtection="1">
      <alignment horizontal="center" vertical="center"/>
      <protection/>
    </xf>
    <xf numFmtId="182" fontId="2" fillId="0" borderId="39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182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 applyProtection="1">
      <alignment horizontal="center" vertical="center"/>
      <protection/>
    </xf>
    <xf numFmtId="180" fontId="6" fillId="31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217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182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>
      <alignment horizontal="center" vertical="center" wrapText="1"/>
    </xf>
    <xf numFmtId="217" fontId="6" fillId="0" borderId="26" xfId="0" applyNumberFormat="1" applyFont="1" applyFill="1" applyBorder="1" applyAlignment="1" applyProtection="1">
      <alignment horizontal="center" vertical="center"/>
      <protection/>
    </xf>
    <xf numFmtId="182" fontId="6" fillId="0" borderId="79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182" fontId="2" fillId="33" borderId="24" xfId="0" applyNumberFormat="1" applyFont="1" applyFill="1" applyBorder="1" applyAlignment="1">
      <alignment horizontal="center" vertical="center" wrapText="1"/>
    </xf>
    <xf numFmtId="219" fontId="6" fillId="0" borderId="11" xfId="0" applyNumberFormat="1" applyFont="1" applyFill="1" applyBorder="1" applyAlignment="1" applyProtection="1">
      <alignment horizontal="left" vertical="center"/>
      <protection/>
    </xf>
    <xf numFmtId="219" fontId="41" fillId="0" borderId="11" xfId="0" applyNumberFormat="1" applyFont="1" applyFill="1" applyBorder="1" applyAlignment="1" applyProtection="1">
      <alignment horizontal="center" vertical="center"/>
      <protection/>
    </xf>
    <xf numFmtId="219" fontId="2" fillId="0" borderId="11" xfId="0" applyNumberFormat="1" applyFont="1" applyFill="1" applyBorder="1" applyAlignment="1" applyProtection="1">
      <alignment horizontal="center" vertical="center"/>
      <protection/>
    </xf>
    <xf numFmtId="219" fontId="7" fillId="0" borderId="11" xfId="0" applyNumberFormat="1" applyFont="1" applyFill="1" applyBorder="1" applyAlignment="1" applyProtection="1">
      <alignment horizontal="center" vertical="center"/>
      <protection/>
    </xf>
    <xf numFmtId="219" fontId="41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19" fontId="6" fillId="0" borderId="10" xfId="0" applyNumberFormat="1" applyFont="1" applyFill="1" applyBorder="1" applyAlignment="1" applyProtection="1">
      <alignment horizontal="center" vertical="center"/>
      <protection/>
    </xf>
    <xf numFmtId="219" fontId="6" fillId="0" borderId="11" xfId="0" applyNumberFormat="1" applyFont="1" applyFill="1" applyBorder="1" applyAlignment="1" applyProtection="1">
      <alignment horizontal="center" vertical="center"/>
      <protection/>
    </xf>
    <xf numFmtId="180" fontId="110" fillId="0" borderId="0" xfId="0" applyNumberFormat="1" applyFont="1" applyFill="1" applyBorder="1" applyAlignment="1" applyProtection="1">
      <alignment vertical="center"/>
      <protection/>
    </xf>
    <xf numFmtId="208" fontId="110" fillId="0" borderId="0" xfId="0" applyNumberFormat="1" applyFont="1" applyFill="1" applyBorder="1" applyAlignment="1" applyProtection="1">
      <alignment vertical="center"/>
      <protection/>
    </xf>
    <xf numFmtId="180" fontId="111" fillId="10" borderId="10" xfId="0" applyNumberFormat="1" applyFont="1" applyFill="1" applyBorder="1" applyAlignment="1" applyProtection="1">
      <alignment vertical="center" wrapText="1"/>
      <protection/>
    </xf>
    <xf numFmtId="180" fontId="110" fillId="33" borderId="0" xfId="0" applyNumberFormat="1" applyFont="1" applyFill="1" applyBorder="1" applyAlignment="1" applyProtection="1">
      <alignment vertical="center"/>
      <protection/>
    </xf>
    <xf numFmtId="208" fontId="110" fillId="33" borderId="0" xfId="0" applyNumberFormat="1" applyFont="1" applyFill="1" applyBorder="1" applyAlignment="1" applyProtection="1">
      <alignment vertical="center"/>
      <protection/>
    </xf>
    <xf numFmtId="180" fontId="111" fillId="0" borderId="10" xfId="0" applyNumberFormat="1" applyFont="1" applyFill="1" applyBorder="1" applyAlignment="1" applyProtection="1">
      <alignment vertical="center" wrapText="1"/>
      <protection/>
    </xf>
    <xf numFmtId="180" fontId="112" fillId="0" borderId="0" xfId="0" applyNumberFormat="1" applyFont="1" applyFill="1" applyBorder="1" applyAlignment="1" applyProtection="1">
      <alignment vertical="center"/>
      <protection/>
    </xf>
    <xf numFmtId="180" fontId="110" fillId="4" borderId="0" xfId="0" applyNumberFormat="1" applyFont="1" applyFill="1" applyBorder="1" applyAlignment="1" applyProtection="1">
      <alignment vertical="center"/>
      <protection/>
    </xf>
    <xf numFmtId="180" fontId="110" fillId="33" borderId="17" xfId="0" applyNumberFormat="1" applyFont="1" applyFill="1" applyBorder="1" applyAlignment="1" applyProtection="1">
      <alignment vertical="center"/>
      <protection/>
    </xf>
    <xf numFmtId="0" fontId="113" fillId="33" borderId="0" xfId="0" applyFont="1" applyFill="1" applyAlignment="1">
      <alignment/>
    </xf>
    <xf numFmtId="180" fontId="111" fillId="33" borderId="10" xfId="0" applyNumberFormat="1" applyFont="1" applyFill="1" applyBorder="1" applyAlignment="1" applyProtection="1">
      <alignment vertical="center" wrapText="1"/>
      <protection/>
    </xf>
    <xf numFmtId="208" fontId="110" fillId="33" borderId="0" xfId="0" applyNumberFormat="1" applyFont="1" applyFill="1" applyBorder="1" applyAlignment="1" applyProtection="1">
      <alignment vertical="center"/>
      <protection/>
    </xf>
    <xf numFmtId="180" fontId="110" fillId="33" borderId="0" xfId="0" applyNumberFormat="1" applyFont="1" applyFill="1" applyBorder="1" applyAlignment="1" applyProtection="1">
      <alignment vertical="center"/>
      <protection/>
    </xf>
    <xf numFmtId="180" fontId="110" fillId="33" borderId="16" xfId="0" applyNumberFormat="1" applyFont="1" applyFill="1" applyBorder="1" applyAlignment="1" applyProtection="1">
      <alignment vertical="center"/>
      <protection/>
    </xf>
    <xf numFmtId="180" fontId="111" fillId="33" borderId="38" xfId="0" applyNumberFormat="1" applyFont="1" applyFill="1" applyBorder="1" applyAlignment="1" applyProtection="1">
      <alignment vertical="center" wrapText="1"/>
      <protection/>
    </xf>
    <xf numFmtId="180" fontId="111" fillId="33" borderId="17" xfId="0" applyNumberFormat="1" applyFont="1" applyFill="1" applyBorder="1" applyAlignment="1" applyProtection="1">
      <alignment vertical="center" wrapText="1"/>
      <protection/>
    </xf>
    <xf numFmtId="180" fontId="111" fillId="33" borderId="11" xfId="0" applyNumberFormat="1" applyFont="1" applyFill="1" applyBorder="1" applyAlignment="1" applyProtection="1">
      <alignment vertical="center" wrapText="1"/>
      <protection/>
    </xf>
    <xf numFmtId="49" fontId="2" fillId="33" borderId="54" xfId="0" applyNumberFormat="1" applyFont="1" applyFill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left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1" fontId="6" fillId="33" borderId="69" xfId="0" applyNumberFormat="1" applyFont="1" applyFill="1" applyBorder="1" applyAlignment="1">
      <alignment horizontal="center" vertical="center" wrapText="1"/>
    </xf>
    <xf numFmtId="182" fontId="2" fillId="33" borderId="53" xfId="0" applyNumberFormat="1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1" fontId="6" fillId="33" borderId="67" xfId="0" applyNumberFormat="1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 applyProtection="1">
      <alignment vertical="center"/>
      <protection/>
    </xf>
    <xf numFmtId="180" fontId="11" fillId="33" borderId="0" xfId="0" applyNumberFormat="1" applyFont="1" applyFill="1" applyBorder="1" applyAlignment="1" applyProtection="1">
      <alignment vertical="center"/>
      <protection/>
    </xf>
    <xf numFmtId="208" fontId="11" fillId="33" borderId="0" xfId="0" applyNumberFormat="1" applyFont="1" applyFill="1" applyBorder="1" applyAlignment="1" applyProtection="1">
      <alignment vertical="center"/>
      <protection/>
    </xf>
    <xf numFmtId="180" fontId="15" fillId="33" borderId="0" xfId="0" applyNumberFormat="1" applyFont="1" applyFill="1" applyBorder="1" applyAlignment="1" applyProtection="1">
      <alignment vertical="center"/>
      <protection/>
    </xf>
    <xf numFmtId="180" fontId="14" fillId="33" borderId="0" xfId="0" applyNumberFormat="1" applyFont="1" applyFill="1" applyBorder="1" applyAlignment="1" applyProtection="1">
      <alignment vertical="center" wrapText="1"/>
      <protection/>
    </xf>
    <xf numFmtId="180" fontId="110" fillId="33" borderId="15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0" fontId="110" fillId="33" borderId="21" xfId="0" applyNumberFormat="1" applyFont="1" applyFill="1" applyBorder="1" applyAlignment="1" applyProtection="1">
      <alignment vertical="center"/>
      <protection/>
    </xf>
    <xf numFmtId="49" fontId="2" fillId="33" borderId="10" xfId="53" applyNumberFormat="1" applyFont="1" applyFill="1" applyBorder="1" applyAlignment="1">
      <alignment vertical="center" wrapText="1"/>
      <protection/>
    </xf>
    <xf numFmtId="0" fontId="2" fillId="33" borderId="66" xfId="53" applyFont="1" applyFill="1" applyBorder="1" applyAlignment="1">
      <alignment horizontal="center" vertical="center" wrapText="1"/>
      <protection/>
    </xf>
    <xf numFmtId="0" fontId="0" fillId="33" borderId="66" xfId="53" applyFont="1" applyFill="1" applyBorder="1" applyAlignment="1">
      <alignment horizontal="left" vertical="center"/>
      <protection/>
    </xf>
    <xf numFmtId="0" fontId="0" fillId="33" borderId="69" xfId="53" applyFont="1" applyFill="1" applyBorder="1" applyAlignment="1">
      <alignment horizontal="left" vertical="center"/>
      <protection/>
    </xf>
    <xf numFmtId="182" fontId="2" fillId="33" borderId="53" xfId="53" applyNumberFormat="1" applyFont="1" applyFill="1" applyBorder="1" applyAlignment="1" applyProtection="1">
      <alignment horizontal="center" vertical="center"/>
      <protection/>
    </xf>
    <xf numFmtId="0" fontId="2" fillId="33" borderId="71" xfId="53" applyFont="1" applyFill="1" applyBorder="1" applyAlignment="1">
      <alignment horizontal="center" vertical="center"/>
      <protection/>
    </xf>
    <xf numFmtId="0" fontId="2" fillId="33" borderId="66" xfId="53" applyFont="1" applyFill="1" applyBorder="1" applyAlignment="1">
      <alignment horizontal="center" vertical="center"/>
      <protection/>
    </xf>
    <xf numFmtId="0" fontId="2" fillId="33" borderId="66" xfId="53" applyFont="1" applyFill="1" applyBorder="1" applyAlignment="1">
      <alignment horizont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0" fontId="2" fillId="33" borderId="21" xfId="0" applyNumberFormat="1" applyFont="1" applyFill="1" applyBorder="1" applyAlignment="1" applyProtection="1">
      <alignment vertical="center"/>
      <protection/>
    </xf>
    <xf numFmtId="180" fontId="14" fillId="33" borderId="17" xfId="0" applyNumberFormat="1" applyFont="1" applyFill="1" applyBorder="1" applyAlignment="1" applyProtection="1">
      <alignment vertical="center" wrapText="1"/>
      <protection/>
    </xf>
    <xf numFmtId="180" fontId="112" fillId="33" borderId="0" xfId="0" applyNumberFormat="1" applyFont="1" applyFill="1" applyBorder="1" applyAlignment="1" applyProtection="1">
      <alignment vertical="center"/>
      <protection/>
    </xf>
    <xf numFmtId="180" fontId="111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80" fontId="111" fillId="33" borderId="14" xfId="0" applyNumberFormat="1" applyFont="1" applyFill="1" applyBorder="1" applyAlignment="1" applyProtection="1">
      <alignment vertical="center" wrapText="1"/>
      <protection/>
    </xf>
    <xf numFmtId="182" fontId="114" fillId="33" borderId="0" xfId="0" applyNumberFormat="1" applyFont="1" applyFill="1" applyBorder="1" applyAlignment="1">
      <alignment horizontal="center" vertical="center"/>
    </xf>
    <xf numFmtId="49" fontId="2" fillId="33" borderId="49" xfId="53" applyNumberFormat="1" applyFont="1" applyFill="1" applyBorder="1" applyAlignment="1">
      <alignment vertical="center" wrapText="1"/>
      <protection/>
    </xf>
    <xf numFmtId="0" fontId="0" fillId="33" borderId="49" xfId="53" applyFont="1" applyFill="1" applyBorder="1" applyAlignment="1">
      <alignment horizontal="left" vertical="center"/>
      <protection/>
    </xf>
    <xf numFmtId="0" fontId="2" fillId="33" borderId="49" xfId="53" applyFont="1" applyFill="1" applyBorder="1" applyAlignment="1">
      <alignment horizontal="center" vertical="center" wrapText="1"/>
      <protection/>
    </xf>
    <xf numFmtId="182" fontId="2" fillId="33" borderId="26" xfId="53" applyNumberFormat="1" applyFont="1" applyFill="1" applyBorder="1" applyAlignment="1" applyProtection="1">
      <alignment horizontal="center" vertical="center"/>
      <protection/>
    </xf>
    <xf numFmtId="0" fontId="2" fillId="33" borderId="49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>
      <alignment horizontal="center" vertical="center" wrapText="1"/>
    </xf>
    <xf numFmtId="180" fontId="6" fillId="33" borderId="21" xfId="0" applyNumberFormat="1" applyFont="1" applyFill="1" applyBorder="1" applyAlignment="1" applyProtection="1">
      <alignment horizontal="center" vertical="center"/>
      <protection/>
    </xf>
    <xf numFmtId="182" fontId="6" fillId="33" borderId="2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2" fontId="11" fillId="0" borderId="24" xfId="0" applyNumberFormat="1" applyFont="1" applyFill="1" applyBorder="1" applyAlignment="1">
      <alignment horizontal="center" vertical="center" wrapText="1"/>
    </xf>
    <xf numFmtId="182" fontId="2" fillId="0" borderId="7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5" fillId="33" borderId="74" xfId="53" applyNumberFormat="1" applyFont="1" applyFill="1" applyBorder="1" applyAlignment="1">
      <alignment horizontal="center" vertical="center" wrapText="1"/>
      <protection/>
    </xf>
    <xf numFmtId="49" fontId="6" fillId="33" borderId="66" xfId="0" applyNumberFormat="1" applyFont="1" applyFill="1" applyBorder="1" applyAlignment="1">
      <alignment vertical="center" wrapText="1"/>
    </xf>
    <xf numFmtId="0" fontId="6" fillId="33" borderId="66" xfId="0" applyNumberFormat="1" applyFont="1" applyFill="1" applyBorder="1" applyAlignment="1">
      <alignment horizontal="center" vertical="center"/>
    </xf>
    <xf numFmtId="49" fontId="6" fillId="33" borderId="66" xfId="0" applyNumberFormat="1" applyFont="1" applyFill="1" applyBorder="1" applyAlignment="1">
      <alignment horizontal="center" vertical="center"/>
    </xf>
    <xf numFmtId="49" fontId="6" fillId="33" borderId="69" xfId="0" applyNumberFormat="1" applyFont="1" applyFill="1" applyBorder="1" applyAlignment="1">
      <alignment horizontal="center" vertical="center"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1" fontId="6" fillId="33" borderId="66" xfId="0" applyNumberFormat="1" applyFont="1" applyFill="1" applyBorder="1" applyAlignment="1">
      <alignment horizontal="center" vertical="center"/>
    </xf>
    <xf numFmtId="0" fontId="6" fillId="33" borderId="66" xfId="0" applyNumberFormat="1" applyFont="1" applyFill="1" applyBorder="1" applyAlignment="1">
      <alignment horizontal="center" vertical="center" wrapText="1"/>
    </xf>
    <xf numFmtId="0" fontId="6" fillId="33" borderId="67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0" fontId="2" fillId="33" borderId="167" xfId="0" applyFont="1" applyFill="1" applyBorder="1" applyAlignment="1">
      <alignment horizontal="center" vertical="center" wrapText="1"/>
    </xf>
    <xf numFmtId="219" fontId="2" fillId="33" borderId="168" xfId="0" applyNumberFormat="1" applyFont="1" applyFill="1" applyBorder="1" applyAlignment="1" applyProtection="1">
      <alignment horizontal="center" vertical="center"/>
      <protection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" fontId="6" fillId="33" borderId="22" xfId="53" applyNumberFormat="1" applyFont="1" applyFill="1" applyBorder="1" applyAlignment="1">
      <alignment horizontal="center" vertical="center"/>
      <protection/>
    </xf>
    <xf numFmtId="218" fontId="2" fillId="33" borderId="167" xfId="0" applyNumberFormat="1" applyFont="1" applyFill="1" applyBorder="1" applyAlignment="1">
      <alignment horizontal="center" vertical="center" wrapText="1"/>
    </xf>
    <xf numFmtId="1" fontId="2" fillId="33" borderId="167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vertical="center" wrapText="1"/>
    </xf>
    <xf numFmtId="1" fontId="6" fillId="33" borderId="38" xfId="0" applyNumberFormat="1" applyFont="1" applyFill="1" applyBorder="1" applyAlignment="1">
      <alignment horizontal="center" vertical="center" wrapText="1"/>
    </xf>
    <xf numFmtId="182" fontId="6" fillId="33" borderId="3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82" fontId="6" fillId="33" borderId="32" xfId="0" applyNumberFormat="1" applyFont="1" applyFill="1" applyBorder="1" applyAlignment="1">
      <alignment horizontal="center" vertical="center" wrapText="1"/>
    </xf>
    <xf numFmtId="49" fontId="2" fillId="33" borderId="66" xfId="53" applyNumberFormat="1" applyFont="1" applyFill="1" applyBorder="1" applyAlignment="1">
      <alignment vertical="center" wrapText="1"/>
      <protection/>
    </xf>
    <xf numFmtId="1" fontId="6" fillId="33" borderId="4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8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182" fontId="2" fillId="33" borderId="53" xfId="53" applyNumberFormat="1" applyFont="1" applyFill="1" applyBorder="1" applyAlignment="1" applyProtection="1">
      <alignment horizontal="center" vertical="center"/>
      <protection/>
    </xf>
    <xf numFmtId="49" fontId="1" fillId="33" borderId="10" xfId="53" applyNumberFormat="1" applyFont="1" applyFill="1" applyBorder="1" applyAlignment="1">
      <alignment horizontal="left" vertical="center" wrapText="1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1" fontId="2" fillId="33" borderId="10" xfId="53" applyNumberFormat="1" applyFont="1" applyFill="1" applyBorder="1" applyAlignment="1">
      <alignment horizontal="center" vertical="center"/>
      <protection/>
    </xf>
    <xf numFmtId="218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6" fillId="33" borderId="69" xfId="0" applyFont="1" applyFill="1" applyBorder="1" applyAlignment="1">
      <alignment horizontal="center" vertical="center" wrapText="1"/>
    </xf>
    <xf numFmtId="0" fontId="2" fillId="33" borderId="168" xfId="0" applyFont="1" applyFill="1" applyBorder="1" applyAlignment="1">
      <alignment horizontal="center" vertical="center" wrapText="1"/>
    </xf>
    <xf numFmtId="0" fontId="2" fillId="33" borderId="69" xfId="53" applyFont="1" applyFill="1" applyBorder="1" applyAlignment="1">
      <alignment horizontal="center" vertical="center" wrapText="1"/>
      <protection/>
    </xf>
    <xf numFmtId="0" fontId="2" fillId="33" borderId="21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1" xfId="53" applyFont="1" applyFill="1" applyBorder="1" applyAlignment="1">
      <alignment horizontal="center" vertical="center" wrapText="1"/>
      <protection/>
    </xf>
    <xf numFmtId="0" fontId="2" fillId="33" borderId="73" xfId="53" applyFont="1" applyFill="1" applyBorder="1" applyAlignment="1">
      <alignment horizontal="center" vertical="center" wrapText="1"/>
      <protection/>
    </xf>
    <xf numFmtId="49" fontId="5" fillId="33" borderId="75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82" fontId="6" fillId="33" borderId="80" xfId="0" applyNumberFormat="1" applyFont="1" applyFill="1" applyBorder="1" applyAlignment="1">
      <alignment horizontal="center" vertical="center" wrapText="1"/>
    </xf>
    <xf numFmtId="182" fontId="6" fillId="33" borderId="4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5" fillId="33" borderId="141" xfId="53" applyNumberFormat="1" applyFont="1" applyFill="1" applyBorder="1" applyAlignment="1">
      <alignment horizontal="center" vertical="center" wrapText="1"/>
      <protection/>
    </xf>
    <xf numFmtId="49" fontId="2" fillId="33" borderId="39" xfId="53" applyNumberFormat="1" applyFont="1" applyFill="1" applyBorder="1" applyAlignment="1">
      <alignment vertical="center" wrapText="1"/>
      <protection/>
    </xf>
    <xf numFmtId="49" fontId="2" fillId="33" borderId="171" xfId="53" applyNumberFormat="1" applyFont="1" applyFill="1" applyBorder="1" applyAlignment="1">
      <alignment horizontal="center" vertical="center"/>
      <protection/>
    </xf>
    <xf numFmtId="49" fontId="2" fillId="33" borderId="138" xfId="53" applyNumberFormat="1" applyFont="1" applyFill="1" applyBorder="1" applyAlignment="1">
      <alignment horizontal="center" vertical="center"/>
      <protection/>
    </xf>
    <xf numFmtId="0" fontId="2" fillId="33" borderId="172" xfId="53" applyNumberFormat="1" applyFont="1" applyFill="1" applyBorder="1" applyAlignment="1" applyProtection="1">
      <alignment horizontal="center" vertical="center"/>
      <protection/>
    </xf>
    <xf numFmtId="182" fontId="6" fillId="33" borderId="42" xfId="53" applyNumberFormat="1" applyFont="1" applyFill="1" applyBorder="1" applyAlignment="1" applyProtection="1">
      <alignment horizontal="center" vertical="center"/>
      <protection/>
    </xf>
    <xf numFmtId="1" fontId="6" fillId="33" borderId="171" xfId="53" applyNumberFormat="1" applyFont="1" applyFill="1" applyBorder="1" applyAlignment="1">
      <alignment horizontal="center" vertical="center"/>
      <protection/>
    </xf>
    <xf numFmtId="218" fontId="6" fillId="33" borderId="138" xfId="53" applyNumberFormat="1" applyFont="1" applyFill="1" applyBorder="1" applyAlignment="1">
      <alignment horizontal="center" vertical="center" wrapText="1"/>
      <protection/>
    </xf>
    <xf numFmtId="1" fontId="6" fillId="33" borderId="138" xfId="53" applyNumberFormat="1" applyFont="1" applyFill="1" applyBorder="1" applyAlignment="1">
      <alignment horizontal="center" vertical="center"/>
      <protection/>
    </xf>
    <xf numFmtId="0" fontId="6" fillId="33" borderId="138" xfId="53" applyNumberFormat="1" applyFont="1" applyFill="1" applyBorder="1" applyAlignment="1">
      <alignment horizontal="center" vertical="center"/>
      <protection/>
    </xf>
    <xf numFmtId="0" fontId="6" fillId="33" borderId="140" xfId="53" applyFont="1" applyFill="1" applyBorder="1" applyAlignment="1">
      <alignment horizontal="center" vertical="center" wrapText="1"/>
      <protection/>
    </xf>
    <xf numFmtId="0" fontId="6" fillId="33" borderId="39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180" fontId="2" fillId="0" borderId="173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7" borderId="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0" fontId="8" fillId="33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0" fontId="110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182" fontId="6" fillId="4" borderId="10" xfId="0" applyNumberFormat="1" applyFont="1" applyFill="1" applyBorder="1" applyAlignment="1">
      <alignment horizontal="center" vertical="center" wrapText="1"/>
    </xf>
    <xf numFmtId="182" fontId="2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180" fontId="110" fillId="33" borderId="10" xfId="0" applyNumberFormat="1" applyFont="1" applyFill="1" applyBorder="1" applyAlignment="1" applyProtection="1">
      <alignment vertical="center"/>
      <protection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180" fontId="17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5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2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7" fillId="0" borderId="95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" fillId="0" borderId="141" xfId="53" applyNumberFormat="1" applyFont="1" applyFill="1" applyBorder="1" applyAlignment="1">
      <alignment horizontal="center" vertical="center" wrapText="1"/>
      <protection/>
    </xf>
    <xf numFmtId="49" fontId="2" fillId="0" borderId="39" xfId="53" applyNumberFormat="1" applyFont="1" applyFill="1" applyBorder="1" applyAlignment="1">
      <alignment vertical="center" wrapText="1"/>
      <protection/>
    </xf>
    <xf numFmtId="49" fontId="2" fillId="0" borderId="171" xfId="53" applyNumberFormat="1" applyFont="1" applyFill="1" applyBorder="1" applyAlignment="1">
      <alignment horizontal="center" vertical="center"/>
      <protection/>
    </xf>
    <xf numFmtId="49" fontId="2" fillId="0" borderId="138" xfId="53" applyNumberFormat="1" applyFont="1" applyFill="1" applyBorder="1" applyAlignment="1">
      <alignment horizontal="center" vertical="center"/>
      <protection/>
    </xf>
    <xf numFmtId="0" fontId="2" fillId="0" borderId="172" xfId="53" applyNumberFormat="1" applyFont="1" applyFill="1" applyBorder="1" applyAlignment="1" applyProtection="1">
      <alignment horizontal="center" vertical="center"/>
      <protection/>
    </xf>
    <xf numFmtId="182" fontId="6" fillId="0" borderId="42" xfId="53" applyNumberFormat="1" applyFont="1" applyFill="1" applyBorder="1" applyAlignment="1" applyProtection="1">
      <alignment horizontal="center" vertical="center"/>
      <protection/>
    </xf>
    <xf numFmtId="1" fontId="6" fillId="0" borderId="171" xfId="53" applyNumberFormat="1" applyFont="1" applyFill="1" applyBorder="1" applyAlignment="1">
      <alignment horizontal="center" vertical="center"/>
      <protection/>
    </xf>
    <xf numFmtId="218" fontId="6" fillId="0" borderId="138" xfId="53" applyNumberFormat="1" applyFont="1" applyFill="1" applyBorder="1" applyAlignment="1">
      <alignment horizontal="center" vertical="center" wrapText="1"/>
      <protection/>
    </xf>
    <xf numFmtId="1" fontId="6" fillId="0" borderId="138" xfId="53" applyNumberFormat="1" applyFont="1" applyFill="1" applyBorder="1" applyAlignment="1">
      <alignment horizontal="center" vertical="center"/>
      <protection/>
    </xf>
    <xf numFmtId="0" fontId="6" fillId="0" borderId="138" xfId="53" applyNumberFormat="1" applyFont="1" applyFill="1" applyBorder="1" applyAlignment="1">
      <alignment horizontal="center" vertical="center"/>
      <protection/>
    </xf>
    <xf numFmtId="0" fontId="6" fillId="0" borderId="140" xfId="53" applyFont="1" applyFill="1" applyBorder="1" applyAlignment="1">
      <alignment horizontal="center" vertical="center" wrapText="1"/>
      <protection/>
    </xf>
    <xf numFmtId="0" fontId="6" fillId="0" borderId="61" xfId="0" applyFont="1" applyFill="1" applyBorder="1" applyAlignment="1">
      <alignment horizontal="center" vertical="center" wrapText="1"/>
    </xf>
    <xf numFmtId="182" fontId="2" fillId="0" borderId="53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" fillId="0" borderId="167" xfId="0" applyFont="1" applyFill="1" applyBorder="1" applyAlignment="1">
      <alignment horizontal="center" vertical="center" wrapText="1"/>
    </xf>
    <xf numFmtId="1" fontId="6" fillId="0" borderId="22" xfId="53" applyNumberFormat="1" applyFont="1" applyFill="1" applyBorder="1" applyAlignment="1">
      <alignment horizontal="center" vertical="center"/>
      <protection/>
    </xf>
    <xf numFmtId="218" fontId="2" fillId="0" borderId="167" xfId="0" applyNumberFormat="1" applyFont="1" applyFill="1" applyBorder="1" applyAlignment="1">
      <alignment horizontal="center" vertical="center" wrapText="1"/>
    </xf>
    <xf numFmtId="1" fontId="2" fillId="0" borderId="167" xfId="0" applyNumberFormat="1" applyFont="1" applyFill="1" applyBorder="1" applyAlignment="1">
      <alignment horizontal="center" vertical="center" wrapText="1"/>
    </xf>
    <xf numFmtId="0" fontId="2" fillId="0" borderId="168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82" fontId="6" fillId="0" borderId="32" xfId="0" applyNumberFormat="1" applyFont="1" applyFill="1" applyBorder="1" applyAlignment="1">
      <alignment horizontal="center" vertical="center" wrapText="1"/>
    </xf>
    <xf numFmtId="0" fontId="0" fillId="0" borderId="66" xfId="53" applyFont="1" applyFill="1" applyBorder="1" applyAlignment="1">
      <alignment horizontal="left" vertical="center"/>
      <protection/>
    </xf>
    <xf numFmtId="0" fontId="0" fillId="0" borderId="69" xfId="53" applyFont="1" applyFill="1" applyBorder="1" applyAlignment="1">
      <alignment horizontal="left" vertical="center"/>
      <protection/>
    </xf>
    <xf numFmtId="182" fontId="2" fillId="0" borderId="53" xfId="53" applyNumberFormat="1" applyFont="1" applyFill="1" applyBorder="1" applyAlignment="1" applyProtection="1">
      <alignment horizontal="center" vertical="center"/>
      <protection/>
    </xf>
    <xf numFmtId="0" fontId="2" fillId="0" borderId="69" xfId="53" applyFont="1" applyFill="1" applyBorder="1" applyAlignment="1">
      <alignment horizontal="center" vertical="center" wrapText="1"/>
      <protection/>
    </xf>
    <xf numFmtId="182" fontId="6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82" fontId="2" fillId="0" borderId="53" xfId="53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218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49" xfId="53" applyNumberFormat="1" applyFont="1" applyFill="1" applyBorder="1" applyAlignment="1">
      <alignment vertical="center" wrapText="1"/>
      <protection/>
    </xf>
    <xf numFmtId="0" fontId="0" fillId="0" borderId="49" xfId="53" applyFont="1" applyFill="1" applyBorder="1" applyAlignment="1">
      <alignment horizontal="left" vertical="center"/>
      <protection/>
    </xf>
    <xf numFmtId="0" fontId="2" fillId="0" borderId="49" xfId="53" applyFont="1" applyFill="1" applyBorder="1" applyAlignment="1">
      <alignment horizontal="center" vertical="center" wrapText="1"/>
      <protection/>
    </xf>
    <xf numFmtId="182" fontId="2" fillId="0" borderId="26" xfId="53" applyNumberFormat="1" applyFont="1" applyFill="1" applyBorder="1" applyAlignment="1" applyProtection="1">
      <alignment horizontal="center" vertical="center"/>
      <protection/>
    </xf>
    <xf numFmtId="0" fontId="2" fillId="0" borderId="49" xfId="53" applyFont="1" applyFill="1" applyBorder="1" applyAlignment="1">
      <alignment horizontal="center" vertical="center"/>
      <protection/>
    </xf>
    <xf numFmtId="0" fontId="2" fillId="0" borderId="73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21" xfId="53" applyFont="1" applyFill="1" applyBorder="1" applyAlignment="1">
      <alignment horizontal="left" vertical="center"/>
      <protection/>
    </xf>
    <xf numFmtId="0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3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180" fontId="115" fillId="0" borderId="0" xfId="0" applyNumberFormat="1" applyFont="1" applyFill="1" applyBorder="1" applyAlignment="1" applyProtection="1">
      <alignment horizontal="left" vertical="center"/>
      <protection/>
    </xf>
    <xf numFmtId="180" fontId="116" fillId="0" borderId="0" xfId="0" applyNumberFormat="1" applyFont="1" applyFill="1" applyBorder="1" applyAlignment="1" applyProtection="1">
      <alignment horizontal="center" vertical="center" wrapText="1"/>
      <protection/>
    </xf>
    <xf numFmtId="180" fontId="116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horizontal="center"/>
    </xf>
    <xf numFmtId="0" fontId="2" fillId="0" borderId="0" xfId="53" applyFont="1" applyAlignment="1">
      <alignment horizontal="left" vertical="center" wrapText="1"/>
      <protection/>
    </xf>
    <xf numFmtId="49" fontId="32" fillId="0" borderId="0" xfId="53" applyNumberFormat="1" applyFont="1" applyBorder="1" applyAlignment="1">
      <alignment horizontal="center" wrapText="1"/>
      <protection/>
    </xf>
    <xf numFmtId="0" fontId="29" fillId="0" borderId="0" xfId="53" applyFont="1" applyBorder="1" applyAlignment="1">
      <alignment horizontal="center" wrapText="1"/>
      <protection/>
    </xf>
    <xf numFmtId="0" fontId="0" fillId="0" borderId="0" xfId="53" applyBorder="1" applyAlignment="1">
      <alignment horizontal="right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0" fillId="0" borderId="0" xfId="53" applyBorder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33" fillId="0" borderId="0" xfId="53" applyFont="1" applyBorder="1" applyAlignment="1">
      <alignment horizontal="center" wrapText="1"/>
      <protection/>
    </xf>
    <xf numFmtId="178" fontId="32" fillId="0" borderId="23" xfId="43" applyFont="1" applyBorder="1" applyAlignment="1" applyProtection="1">
      <alignment horizontal="left" vertical="center" wrapText="1"/>
      <protection locked="0"/>
    </xf>
    <xf numFmtId="178" fontId="32" fillId="0" borderId="175" xfId="43" applyFont="1" applyBorder="1" applyAlignment="1" applyProtection="1">
      <alignment horizontal="left" vertical="center" wrapText="1"/>
      <protection locked="0"/>
    </xf>
    <xf numFmtId="178" fontId="32" fillId="0" borderId="56" xfId="43" applyFont="1" applyBorder="1" applyAlignment="1" applyProtection="1">
      <alignment horizontal="left" vertical="center" wrapText="1"/>
      <protection locked="0"/>
    </xf>
    <xf numFmtId="178" fontId="32" fillId="0" borderId="25" xfId="43" applyFont="1" applyBorder="1" applyAlignment="1" applyProtection="1">
      <alignment horizontal="left" vertical="center" wrapText="1"/>
      <protection locked="0"/>
    </xf>
    <xf numFmtId="178" fontId="32" fillId="0" borderId="64" xfId="43" applyFont="1" applyBorder="1" applyAlignment="1" applyProtection="1">
      <alignment horizontal="left" vertical="center" wrapText="1"/>
      <protection locked="0"/>
    </xf>
    <xf numFmtId="178" fontId="32" fillId="0" borderId="28" xfId="43" applyFont="1" applyBorder="1" applyAlignment="1" applyProtection="1">
      <alignment horizontal="left" vertical="center" wrapText="1"/>
      <protection locked="0"/>
    </xf>
    <xf numFmtId="0" fontId="32" fillId="0" borderId="23" xfId="53" applyFont="1" applyBorder="1" applyAlignment="1">
      <alignment horizontal="center" vertical="center" wrapText="1"/>
      <protection/>
    </xf>
    <xf numFmtId="0" fontId="32" fillId="0" borderId="175" xfId="53" applyFont="1" applyBorder="1" applyAlignment="1">
      <alignment horizontal="center" vertical="center" wrapText="1"/>
      <protection/>
    </xf>
    <xf numFmtId="0" fontId="32" fillId="0" borderId="56" xfId="53" applyFont="1" applyBorder="1" applyAlignment="1">
      <alignment horizontal="center" vertical="center" wrapText="1"/>
      <protection/>
    </xf>
    <xf numFmtId="0" fontId="32" fillId="0" borderId="25" xfId="53" applyFont="1" applyBorder="1" applyAlignment="1">
      <alignment horizontal="center" vertical="center" wrapText="1"/>
      <protection/>
    </xf>
    <xf numFmtId="0" fontId="32" fillId="0" borderId="64" xfId="53" applyFont="1" applyBorder="1" applyAlignment="1">
      <alignment horizontal="center" vertical="center" wrapText="1"/>
      <protection/>
    </xf>
    <xf numFmtId="0" fontId="32" fillId="0" borderId="28" xfId="53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5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left" vertical="center"/>
      <protection/>
    </xf>
    <xf numFmtId="0" fontId="18" fillId="0" borderId="0" xfId="53" applyFont="1" applyBorder="1" applyAlignment="1">
      <alignment horizontal="right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49" fontId="7" fillId="0" borderId="23" xfId="53" applyNumberFormat="1" applyFont="1" applyBorder="1" applyAlignment="1">
      <alignment horizontal="center" vertical="center" wrapText="1"/>
      <protection/>
    </xf>
    <xf numFmtId="0" fontId="31" fillId="0" borderId="175" xfId="53" applyFont="1" applyBorder="1" applyAlignment="1">
      <alignment horizontal="center" vertical="center" wrapText="1"/>
      <protection/>
    </xf>
    <xf numFmtId="0" fontId="31" fillId="0" borderId="56" xfId="53" applyFont="1" applyBorder="1" applyAlignment="1">
      <alignment horizontal="center" vertical="center" wrapText="1"/>
      <protection/>
    </xf>
    <xf numFmtId="0" fontId="31" fillId="0" borderId="17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47" xfId="53" applyFont="1" applyBorder="1" applyAlignment="1">
      <alignment horizontal="center" vertical="center" wrapText="1"/>
      <protection/>
    </xf>
    <xf numFmtId="0" fontId="31" fillId="0" borderId="25" xfId="53" applyFont="1" applyBorder="1" applyAlignment="1">
      <alignment horizontal="center" vertical="center" wrapText="1"/>
      <protection/>
    </xf>
    <xf numFmtId="0" fontId="31" fillId="0" borderId="64" xfId="53" applyFont="1" applyBorder="1" applyAlignment="1">
      <alignment horizontal="center" vertical="center" wrapText="1"/>
      <protection/>
    </xf>
    <xf numFmtId="0" fontId="31" fillId="0" borderId="28" xfId="53" applyFont="1" applyBorder="1" applyAlignment="1">
      <alignment horizontal="center" vertical="center" wrapText="1"/>
      <protection/>
    </xf>
    <xf numFmtId="0" fontId="7" fillId="0" borderId="55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wrapText="1"/>
      <protection/>
    </xf>
    <xf numFmtId="49" fontId="5" fillId="0" borderId="0" xfId="53" applyNumberFormat="1" applyFont="1" applyBorder="1" applyAlignment="1">
      <alignment horizont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32" fillId="0" borderId="23" xfId="54" applyFont="1" applyBorder="1" applyAlignment="1">
      <alignment horizontal="center" vertical="center" wrapText="1"/>
      <protection/>
    </xf>
    <xf numFmtId="0" fontId="32" fillId="0" borderId="175" xfId="54" applyFont="1" applyBorder="1" applyAlignment="1">
      <alignment horizontal="center" vertical="center" wrapText="1"/>
      <protection/>
    </xf>
    <xf numFmtId="0" fontId="29" fillId="0" borderId="56" xfId="53" applyFont="1" applyBorder="1" applyAlignment="1">
      <alignment wrapText="1"/>
      <protection/>
    </xf>
    <xf numFmtId="0" fontId="29" fillId="0" borderId="25" xfId="53" applyFont="1" applyBorder="1" applyAlignment="1">
      <alignment wrapText="1"/>
      <protection/>
    </xf>
    <xf numFmtId="0" fontId="29" fillId="0" borderId="64" xfId="53" applyFont="1" applyBorder="1" applyAlignment="1">
      <alignment wrapText="1"/>
      <protection/>
    </xf>
    <xf numFmtId="0" fontId="29" fillId="0" borderId="28" xfId="53" applyFont="1" applyBorder="1" applyAlignment="1">
      <alignment wrapText="1"/>
      <protection/>
    </xf>
    <xf numFmtId="49" fontId="32" fillId="0" borderId="21" xfId="53" applyNumberFormat="1" applyFont="1" applyBorder="1" applyAlignment="1">
      <alignment horizontal="center" vertical="center" wrapText="1"/>
      <protection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55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75" xfId="53" applyFont="1" applyBorder="1" applyAlignment="1">
      <alignment horizontal="center" vertical="center" wrapText="1"/>
      <protection/>
    </xf>
    <xf numFmtId="0" fontId="5" fillId="0" borderId="56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5" fillId="0" borderId="64" xfId="53" applyFont="1" applyBorder="1" applyAlignment="1">
      <alignment horizontal="center" vertical="center" wrapText="1"/>
      <protection/>
    </xf>
    <xf numFmtId="0" fontId="5" fillId="0" borderId="28" xfId="53" applyFont="1" applyBorder="1" applyAlignment="1">
      <alignment horizontal="center" vertical="center" wrapText="1"/>
      <protection/>
    </xf>
    <xf numFmtId="0" fontId="32" fillId="0" borderId="21" xfId="53" applyFont="1" applyBorder="1" applyAlignment="1">
      <alignment horizontal="center" wrapText="1"/>
      <protection/>
    </xf>
    <xf numFmtId="0" fontId="29" fillId="0" borderId="55" xfId="53" applyFont="1" applyBorder="1" applyAlignment="1">
      <alignment horizont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33" fillId="0" borderId="15" xfId="53" applyFont="1" applyBorder="1" applyAlignment="1">
      <alignment horizontal="center" vertical="center" wrapText="1"/>
      <protection/>
    </xf>
    <xf numFmtId="0" fontId="33" fillId="0" borderId="55" xfId="53" applyFont="1" applyBorder="1" applyAlignment="1">
      <alignment horizontal="center" vertical="center" wrapText="1"/>
      <protection/>
    </xf>
    <xf numFmtId="0" fontId="32" fillId="0" borderId="21" xfId="53" applyFont="1" applyBorder="1" applyAlignment="1">
      <alignment horizontal="center" vertical="center" wrapText="1"/>
      <protection/>
    </xf>
    <xf numFmtId="0" fontId="29" fillId="0" borderId="175" xfId="53" applyFont="1" applyBorder="1" applyAlignment="1">
      <alignment horizontal="center" vertical="center" wrapText="1"/>
      <protection/>
    </xf>
    <xf numFmtId="0" fontId="29" fillId="0" borderId="56" xfId="53" applyFont="1" applyBorder="1" applyAlignment="1">
      <alignment horizontal="center" vertical="center" wrapText="1"/>
      <protection/>
    </xf>
    <xf numFmtId="49" fontId="32" fillId="0" borderId="23" xfId="53" applyNumberFormat="1" applyFont="1" applyBorder="1" applyAlignment="1">
      <alignment horizontal="center" vertical="center" wrapText="1"/>
      <protection/>
    </xf>
    <xf numFmtId="0" fontId="28" fillId="0" borderId="21" xfId="54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55" xfId="54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2" fillId="0" borderId="23" xfId="53" applyFont="1" applyBorder="1" applyAlignment="1">
      <alignment horizontal="center" vertical="center" wrapText="1"/>
      <protection/>
    </xf>
    <xf numFmtId="0" fontId="33" fillId="0" borderId="175" xfId="53" applyFont="1" applyBorder="1" applyAlignment="1">
      <alignment horizontal="center" vertical="center" wrapText="1"/>
      <protection/>
    </xf>
    <xf numFmtId="0" fontId="33" fillId="0" borderId="56" xfId="53" applyFont="1" applyBorder="1" applyAlignment="1">
      <alignment horizontal="center" vertical="center" wrapText="1"/>
      <protection/>
    </xf>
    <xf numFmtId="0" fontId="117" fillId="0" borderId="21" xfId="53" applyFont="1" applyBorder="1" applyAlignment="1">
      <alignment horizontal="center" vertical="center" wrapText="1"/>
      <protection/>
    </xf>
    <xf numFmtId="0" fontId="118" fillId="0" borderId="15" xfId="53" applyFont="1" applyBorder="1" applyAlignment="1">
      <alignment horizontal="center" vertical="center" wrapText="1"/>
      <protection/>
    </xf>
    <xf numFmtId="0" fontId="118" fillId="0" borderId="55" xfId="53" applyFont="1" applyBorder="1" applyAlignment="1">
      <alignment horizontal="center" vertical="center" wrapText="1"/>
      <protection/>
    </xf>
    <xf numFmtId="0" fontId="32" fillId="0" borderId="176" xfId="53" applyFont="1" applyBorder="1" applyAlignment="1">
      <alignment horizontal="center" vertical="center" wrapText="1"/>
      <protection/>
    </xf>
    <xf numFmtId="0" fontId="29" fillId="0" borderId="177" xfId="53" applyFont="1" applyBorder="1" applyAlignment="1">
      <alignment horizontal="center" vertical="center" wrapText="1"/>
      <protection/>
    </xf>
    <xf numFmtId="0" fontId="29" fillId="0" borderId="178" xfId="53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0" fillId="0" borderId="10" xfId="53" applyBorder="1" applyAlignment="1">
      <alignment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0" fillId="0" borderId="175" xfId="53" applyBorder="1" applyAlignment="1">
      <alignment vertical="center" wrapText="1"/>
      <protection/>
    </xf>
    <xf numFmtId="0" fontId="0" fillId="0" borderId="56" xfId="53" applyBorder="1" applyAlignment="1">
      <alignment vertical="center" wrapText="1"/>
      <protection/>
    </xf>
    <xf numFmtId="0" fontId="0" fillId="0" borderId="25" xfId="53" applyBorder="1" applyAlignment="1">
      <alignment vertical="center" wrapText="1"/>
      <protection/>
    </xf>
    <xf numFmtId="0" fontId="0" fillId="0" borderId="64" xfId="53" applyBorder="1" applyAlignment="1">
      <alignment vertical="center" wrapText="1"/>
      <protection/>
    </xf>
    <xf numFmtId="0" fontId="0" fillId="0" borderId="28" xfId="53" applyBorder="1" applyAlignment="1">
      <alignment vertical="center" wrapText="1"/>
      <protection/>
    </xf>
    <xf numFmtId="49" fontId="32" fillId="0" borderId="10" xfId="54" applyNumberFormat="1" applyFont="1" applyBorder="1" applyAlignment="1" applyProtection="1">
      <alignment horizontal="left" vertical="center" wrapText="1"/>
      <protection locked="0"/>
    </xf>
    <xf numFmtId="0" fontId="29" fillId="0" borderId="10" xfId="53" applyFont="1" applyBorder="1" applyAlignment="1">
      <alignment horizontal="left" vertical="center" wrapText="1"/>
      <protection/>
    </xf>
    <xf numFmtId="0" fontId="29" fillId="0" borderId="15" xfId="53" applyFont="1" applyBorder="1" applyAlignment="1">
      <alignment wrapText="1"/>
      <protection/>
    </xf>
    <xf numFmtId="0" fontId="29" fillId="0" borderId="55" xfId="53" applyFont="1" applyBorder="1" applyAlignment="1">
      <alignment wrapText="1"/>
      <protection/>
    </xf>
    <xf numFmtId="0" fontId="0" fillId="0" borderId="175" xfId="53" applyBorder="1" applyAlignment="1">
      <alignment wrapText="1"/>
      <protection/>
    </xf>
    <xf numFmtId="0" fontId="0" fillId="0" borderId="56" xfId="53" applyBorder="1" applyAlignment="1">
      <alignment wrapText="1"/>
      <protection/>
    </xf>
    <xf numFmtId="0" fontId="0" fillId="0" borderId="17" xfId="53" applyBorder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47" xfId="53" applyBorder="1" applyAlignment="1">
      <alignment wrapText="1"/>
      <protection/>
    </xf>
    <xf numFmtId="0" fontId="0" fillId="0" borderId="25" xfId="53" applyBorder="1" applyAlignment="1">
      <alignment wrapText="1"/>
      <protection/>
    </xf>
    <xf numFmtId="0" fontId="0" fillId="0" borderId="64" xfId="53" applyBorder="1" applyAlignment="1">
      <alignment wrapText="1"/>
      <protection/>
    </xf>
    <xf numFmtId="0" fontId="0" fillId="0" borderId="28" xfId="53" applyBorder="1" applyAlignment="1">
      <alignment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55" xfId="53" applyFont="1" applyBorder="1" applyAlignment="1">
      <alignment vertical="center" wrapText="1"/>
      <protection/>
    </xf>
    <xf numFmtId="0" fontId="28" fillId="0" borderId="0" xfId="54" applyFont="1" applyAlignment="1">
      <alignment vertical="center" wrapText="1"/>
      <protection/>
    </xf>
    <xf numFmtId="0" fontId="0" fillId="0" borderId="0" xfId="0" applyAlignment="1">
      <alignment vertical="center"/>
    </xf>
    <xf numFmtId="0" fontId="30" fillId="0" borderId="23" xfId="54" applyFont="1" applyBorder="1" applyAlignment="1">
      <alignment horizontal="center" vertical="center" wrapText="1"/>
      <protection/>
    </xf>
    <xf numFmtId="0" fontId="0" fillId="0" borderId="56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47" xfId="53" applyBorder="1" applyAlignment="1">
      <alignment horizontal="center" vertical="center" wrapText="1"/>
      <protection/>
    </xf>
    <xf numFmtId="0" fontId="0" fillId="0" borderId="25" xfId="53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0" fillId="0" borderId="175" xfId="53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64" xfId="53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33" fillId="0" borderId="17" xfId="53" applyFont="1" applyBorder="1" applyAlignment="1">
      <alignment horizontal="center" vertical="center" wrapText="1"/>
      <protection/>
    </xf>
    <xf numFmtId="0" fontId="33" fillId="0" borderId="0" xfId="53" applyFont="1" applyAlignment="1">
      <alignment horizontal="center" vertical="center" wrapText="1"/>
      <protection/>
    </xf>
    <xf numFmtId="0" fontId="33" fillId="0" borderId="47" xfId="53" applyFont="1" applyBorder="1" applyAlignment="1">
      <alignment horizontal="center" vertical="center" wrapText="1"/>
      <protection/>
    </xf>
    <xf numFmtId="0" fontId="33" fillId="0" borderId="25" xfId="53" applyFont="1" applyBorder="1" applyAlignment="1">
      <alignment horizontal="center" vertical="center" wrapText="1"/>
      <protection/>
    </xf>
    <xf numFmtId="0" fontId="33" fillId="0" borderId="64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0" fontId="18" fillId="0" borderId="175" xfId="53" applyFont="1" applyBorder="1" applyAlignment="1">
      <alignment horizontal="center" vertical="center" wrapText="1"/>
      <protection/>
    </xf>
    <xf numFmtId="0" fontId="18" fillId="0" borderId="56" xfId="53" applyFont="1" applyBorder="1" applyAlignment="1">
      <alignment vertical="center" wrapText="1"/>
      <protection/>
    </xf>
    <xf numFmtId="0" fontId="18" fillId="0" borderId="25" xfId="53" applyFont="1" applyBorder="1" applyAlignment="1">
      <alignment horizontal="center" vertical="center" wrapText="1"/>
      <protection/>
    </xf>
    <xf numFmtId="0" fontId="18" fillId="0" borderId="64" xfId="53" applyFont="1" applyBorder="1" applyAlignment="1">
      <alignment horizontal="center" vertical="center" wrapText="1"/>
      <protection/>
    </xf>
    <xf numFmtId="0" fontId="18" fillId="0" borderId="28" xfId="5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7" fillId="0" borderId="0" xfId="53" applyFont="1" applyBorder="1" applyAlignment="1">
      <alignment horizontal="center" wrapText="1"/>
      <protection/>
    </xf>
    <xf numFmtId="0" fontId="18" fillId="0" borderId="0" xfId="53" applyFont="1" applyAlignment="1">
      <alignment wrapText="1"/>
      <protection/>
    </xf>
    <xf numFmtId="0" fontId="2" fillId="0" borderId="10" xfId="53" applyFont="1" applyBorder="1" applyAlignment="1">
      <alignment horizontal="center" vertical="center" textRotation="90"/>
      <protection/>
    </xf>
    <xf numFmtId="0" fontId="2" fillId="0" borderId="0" xfId="53" applyFont="1" applyAlignment="1">
      <alignment horizontal="center" vertical="center" wrapText="1"/>
      <protection/>
    </xf>
    <xf numFmtId="0" fontId="26" fillId="0" borderId="0" xfId="53" applyFont="1" applyBorder="1" applyAlignment="1">
      <alignment horizontal="left" vertical="center" wrapText="1"/>
      <protection/>
    </xf>
    <xf numFmtId="0" fontId="23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Alignment="1">
      <alignment horizontal="left" vertical="top" wrapText="1"/>
      <protection/>
    </xf>
    <xf numFmtId="0" fontId="25" fillId="0" borderId="0" xfId="53" applyFont="1" applyBorder="1" applyAlignment="1">
      <alignment horizontal="left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4" fillId="0" borderId="0" xfId="53" applyFont="1" applyBorder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45" fillId="0" borderId="0" xfId="0" applyFont="1" applyBorder="1" applyAlignment="1">
      <alignment horizontal="center"/>
    </xf>
    <xf numFmtId="0" fontId="5" fillId="0" borderId="0" xfId="53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left" wrapText="1"/>
      <protection/>
    </xf>
    <xf numFmtId="0" fontId="23" fillId="0" borderId="0" xfId="53" applyFont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" fillId="0" borderId="18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center" wrapText="1"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182" xfId="0" applyFont="1" applyBorder="1" applyAlignment="1" applyProtection="1">
      <alignment horizontal="right" vertical="center"/>
      <protection/>
    </xf>
    <xf numFmtId="0" fontId="7" fillId="7" borderId="46" xfId="0" applyFont="1" applyFill="1" applyBorder="1" applyAlignment="1">
      <alignment horizontal="right" vertical="center" wrapText="1"/>
    </xf>
    <xf numFmtId="0" fontId="7" fillId="7" borderId="22" xfId="0" applyFont="1" applyFill="1" applyBorder="1" applyAlignment="1">
      <alignment horizontal="right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right" vertical="center" wrapText="1"/>
    </xf>
    <xf numFmtId="0" fontId="41" fillId="0" borderId="185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7" fillId="6" borderId="185" xfId="0" applyFont="1" applyFill="1" applyBorder="1" applyAlignment="1">
      <alignment horizontal="right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72" xfId="0" applyFont="1" applyFill="1" applyBorder="1" applyAlignment="1">
      <alignment horizontal="right" vertical="center" wrapText="1"/>
    </xf>
    <xf numFmtId="0" fontId="7" fillId="6" borderId="47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0" fontId="42" fillId="0" borderId="175" xfId="0" applyFont="1" applyBorder="1" applyAlignment="1">
      <alignment vertical="center" wrapText="1"/>
    </xf>
    <xf numFmtId="0" fontId="42" fillId="0" borderId="186" xfId="0" applyFont="1" applyBorder="1" applyAlignment="1">
      <alignment vertical="center" wrapText="1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74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8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11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" xfId="0" applyNumberFormat="1" applyFont="1" applyFill="1" applyBorder="1" applyAlignment="1" applyProtection="1">
      <alignment horizontal="center" textRotation="90" wrapText="1"/>
      <protection/>
    </xf>
    <xf numFmtId="180" fontId="2" fillId="0" borderId="39" xfId="0" applyNumberFormat="1" applyFont="1" applyFill="1" applyBorder="1" applyAlignment="1" applyProtection="1">
      <alignment horizontal="center" textRotation="90" wrapText="1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64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46" xfId="0" applyNumberFormat="1" applyFont="1" applyFill="1" applyBorder="1" applyAlignment="1" applyProtection="1">
      <alignment horizontal="center" vertical="center"/>
      <protection/>
    </xf>
    <xf numFmtId="180" fontId="6" fillId="0" borderId="16" xfId="0" applyNumberFormat="1" applyFont="1" applyFill="1" applyBorder="1" applyAlignment="1" applyProtection="1">
      <alignment horizontal="center" vertical="center"/>
      <protection/>
    </xf>
    <xf numFmtId="180" fontId="6" fillId="0" borderId="17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center" vertical="center" wrapText="1"/>
      <protection/>
    </xf>
    <xf numFmtId="180" fontId="1" fillId="0" borderId="25" xfId="0" applyNumberFormat="1" applyFont="1" applyFill="1" applyBorder="1" applyAlignment="1" applyProtection="1">
      <alignment horizontal="center" vertical="center" wrapText="1"/>
      <protection/>
    </xf>
    <xf numFmtId="180" fontId="1" fillId="0" borderId="64" xfId="0" applyNumberFormat="1" applyFont="1" applyFill="1" applyBorder="1" applyAlignment="1" applyProtection="1">
      <alignment horizontal="center" vertical="center" wrapText="1"/>
      <protection/>
    </xf>
    <xf numFmtId="180" fontId="2" fillId="0" borderId="7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187" xfId="0" applyNumberFormat="1" applyFont="1" applyFill="1" applyBorder="1" applyAlignment="1" applyProtection="1">
      <alignment horizontal="center" vertical="center"/>
      <protection/>
    </xf>
    <xf numFmtId="180" fontId="2" fillId="0" borderId="188" xfId="0" applyNumberFormat="1" applyFont="1" applyFill="1" applyBorder="1" applyAlignment="1" applyProtection="1">
      <alignment horizontal="center" vertical="center"/>
      <protection/>
    </xf>
    <xf numFmtId="180" fontId="2" fillId="0" borderId="101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 textRotation="90" wrapText="1" readingOrder="1"/>
      <protection/>
    </xf>
    <xf numFmtId="180" fontId="2" fillId="0" borderId="39" xfId="0" applyNumberFormat="1" applyFont="1" applyFill="1" applyBorder="1" applyAlignment="1" applyProtection="1">
      <alignment horizontal="center" vertical="center" textRotation="90" wrapText="1" readingOrder="1"/>
      <protection/>
    </xf>
    <xf numFmtId="180" fontId="2" fillId="0" borderId="54" xfId="0" applyNumberFormat="1" applyFont="1" applyFill="1" applyBorder="1" applyAlignment="1" applyProtection="1">
      <alignment horizontal="center" vertical="center" wrapText="1"/>
      <protection/>
    </xf>
    <xf numFmtId="180" fontId="2" fillId="0" borderId="66" xfId="0" applyNumberFormat="1" applyFont="1" applyFill="1" applyBorder="1" applyAlignment="1" applyProtection="1">
      <alignment horizontal="center" vertical="center" wrapText="1"/>
      <protection/>
    </xf>
    <xf numFmtId="180" fontId="2" fillId="0" borderId="67" xfId="0" applyNumberFormat="1" applyFont="1" applyFill="1" applyBorder="1" applyAlignment="1" applyProtection="1">
      <alignment horizontal="center" vertical="center" wrapText="1"/>
      <protection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8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80" fontId="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75" xfId="0" applyNumberFormat="1" applyFont="1" applyFill="1" applyBorder="1" applyAlignment="1" applyProtection="1">
      <alignment horizontal="center" vertical="center"/>
      <protection/>
    </xf>
    <xf numFmtId="180" fontId="7" fillId="0" borderId="46" xfId="0" applyNumberFormat="1" applyFont="1" applyFill="1" applyBorder="1" applyAlignment="1" applyProtection="1">
      <alignment horizontal="center" vertical="center"/>
      <protection/>
    </xf>
    <xf numFmtId="180" fontId="7" fillId="0" borderId="16" xfId="0" applyNumberFormat="1" applyFont="1" applyFill="1" applyBorder="1" applyAlignment="1" applyProtection="1">
      <alignment horizontal="center" vertical="center"/>
      <protection/>
    </xf>
    <xf numFmtId="0" fontId="41" fillId="0" borderId="46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8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7" fillId="0" borderId="72" xfId="0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1" fillId="0" borderId="183" xfId="0" applyFont="1" applyFill="1" applyBorder="1" applyAlignment="1">
      <alignment horizontal="center" vertical="center" wrapText="1"/>
    </xf>
    <xf numFmtId="0" fontId="42" fillId="0" borderId="179" xfId="0" applyFont="1" applyFill="1" applyBorder="1" applyAlignment="1">
      <alignment vertical="center" wrapText="1"/>
    </xf>
    <xf numFmtId="0" fontId="42" fillId="0" borderId="180" xfId="0" applyFont="1" applyFill="1" applyBorder="1" applyAlignment="1">
      <alignment vertical="center" wrapText="1"/>
    </xf>
    <xf numFmtId="0" fontId="7" fillId="0" borderId="185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55" xfId="0" applyFont="1" applyFill="1" applyBorder="1" applyAlignment="1" applyProtection="1">
      <alignment horizontal="right" vertical="center"/>
      <protection/>
    </xf>
    <xf numFmtId="0" fontId="2" fillId="0" borderId="182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180" fontId="11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1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1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28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textRotation="90"/>
      <protection/>
    </xf>
    <xf numFmtId="0" fontId="2" fillId="0" borderId="189" xfId="0" applyNumberFormat="1" applyFont="1" applyFill="1" applyBorder="1" applyAlignment="1" applyProtection="1">
      <alignment horizontal="center" vertical="center" textRotation="90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85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wrapText="1"/>
      <protection/>
    </xf>
    <xf numFmtId="180" fontId="2" fillId="0" borderId="156" xfId="0" applyNumberFormat="1" applyFont="1" applyFill="1" applyBorder="1" applyAlignment="1" applyProtection="1">
      <alignment horizontal="center" vertical="center" wrapText="1"/>
      <protection/>
    </xf>
    <xf numFmtId="180" fontId="2" fillId="0" borderId="63" xfId="0" applyNumberFormat="1" applyFont="1" applyFill="1" applyBorder="1" applyAlignment="1" applyProtection="1">
      <alignment horizontal="center" vertical="center" wrapText="1"/>
      <protection/>
    </xf>
    <xf numFmtId="180" fontId="2" fillId="0" borderId="187" xfId="0" applyNumberFormat="1" applyFont="1" applyFill="1" applyBorder="1" applyAlignment="1" applyProtection="1">
      <alignment horizontal="center" vertical="center" wrapText="1"/>
      <protection/>
    </xf>
    <xf numFmtId="180" fontId="2" fillId="0" borderId="69" xfId="0" applyNumberFormat="1" applyFont="1" applyFill="1" applyBorder="1" applyAlignment="1" applyProtection="1">
      <alignment horizontal="center" vertical="center" wrapText="1"/>
      <protection/>
    </xf>
    <xf numFmtId="180" fontId="2" fillId="0" borderId="190" xfId="0" applyNumberFormat="1" applyFont="1" applyFill="1" applyBorder="1" applyAlignment="1" applyProtection="1">
      <alignment horizontal="center" vertical="center" wrapText="1"/>
      <protection/>
    </xf>
    <xf numFmtId="180" fontId="2" fillId="0" borderId="191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 readingOrder="1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180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64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vertical="center"/>
      <protection/>
    </xf>
    <xf numFmtId="0" fontId="6" fillId="0" borderId="115" xfId="53" applyFont="1" applyBorder="1" applyAlignment="1" applyProtection="1">
      <alignment horizontal="right" vertical="center"/>
      <protection/>
    </xf>
    <xf numFmtId="0" fontId="6" fillId="0" borderId="0" xfId="53" applyFont="1" applyBorder="1" applyAlignment="1" applyProtection="1">
      <alignment horizontal="right" vertical="center"/>
      <protection/>
    </xf>
    <xf numFmtId="0" fontId="6" fillId="0" borderId="192" xfId="53" applyFont="1" applyBorder="1" applyAlignment="1" applyProtection="1">
      <alignment horizontal="right" vertical="center"/>
      <protection/>
    </xf>
    <xf numFmtId="218" fontId="6" fillId="0" borderId="0" xfId="53" applyNumberFormat="1" applyFont="1" applyFill="1" applyBorder="1" applyAlignment="1" applyProtection="1">
      <alignment horizontal="right" vertical="center"/>
      <protection/>
    </xf>
    <xf numFmtId="218" fontId="6" fillId="0" borderId="192" xfId="53" applyNumberFormat="1" applyFont="1" applyFill="1" applyBorder="1" applyAlignment="1" applyProtection="1">
      <alignment horizontal="right" vertical="center"/>
      <protection/>
    </xf>
    <xf numFmtId="218" fontId="2" fillId="0" borderId="0" xfId="53" applyNumberFormat="1" applyFont="1" applyFill="1" applyBorder="1" applyAlignment="1" applyProtection="1">
      <alignment horizontal="right" vertical="center"/>
      <protection/>
    </xf>
    <xf numFmtId="182" fontId="2" fillId="0" borderId="17" xfId="53" applyNumberFormat="1" applyFont="1" applyFill="1" applyBorder="1" applyAlignment="1" applyProtection="1">
      <alignment horizontal="center" vertical="center" wrapText="1"/>
      <protection/>
    </xf>
    <xf numFmtId="182" fontId="0" fillId="0" borderId="0" xfId="53" applyNumberFormat="1" applyAlignment="1">
      <alignment horizontal="center" vertical="center" wrapText="1"/>
      <protection/>
    </xf>
    <xf numFmtId="218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7" borderId="164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right" vertical="center"/>
      <protection/>
    </xf>
    <xf numFmtId="0" fontId="6" fillId="0" borderId="113" xfId="53" applyFont="1" applyBorder="1" applyAlignment="1">
      <alignment horizontal="right" vertical="center"/>
      <protection/>
    </xf>
    <xf numFmtId="0" fontId="6" fillId="0" borderId="41" xfId="53" applyFont="1" applyBorder="1" applyAlignment="1">
      <alignment horizontal="right" vertical="center"/>
      <protection/>
    </xf>
    <xf numFmtId="0" fontId="6" fillId="0" borderId="156" xfId="53" applyFont="1" applyBorder="1" applyAlignment="1">
      <alignment horizontal="right" vertical="center"/>
      <protection/>
    </xf>
    <xf numFmtId="1" fontId="2" fillId="0" borderId="10" xfId="53" applyNumberFormat="1" applyFont="1" applyFill="1" applyBorder="1" applyAlignment="1" applyProtection="1">
      <alignment horizontal="center" vertical="center"/>
      <protection/>
    </xf>
    <xf numFmtId="49" fontId="6" fillId="34" borderId="193" xfId="53" applyNumberFormat="1" applyFont="1" applyFill="1" applyBorder="1" applyAlignment="1" applyProtection="1">
      <alignment horizontal="right" vertical="center"/>
      <protection/>
    </xf>
    <xf numFmtId="49" fontId="6" fillId="34" borderId="194" xfId="53" applyNumberFormat="1" applyFont="1" applyFill="1" applyBorder="1" applyAlignment="1" applyProtection="1">
      <alignment horizontal="right" vertical="center"/>
      <protection/>
    </xf>
    <xf numFmtId="218" fontId="6" fillId="34" borderId="195" xfId="53" applyNumberFormat="1" applyFont="1" applyFill="1" applyBorder="1" applyAlignment="1" applyProtection="1">
      <alignment horizontal="center" vertical="center" wrapText="1"/>
      <protection/>
    </xf>
    <xf numFmtId="218" fontId="6" fillId="34" borderId="0" xfId="53" applyNumberFormat="1" applyFont="1" applyFill="1" applyBorder="1" applyAlignment="1" applyProtection="1">
      <alignment horizontal="center" vertical="center" wrapText="1"/>
      <protection/>
    </xf>
    <xf numFmtId="49" fontId="7" fillId="0" borderId="104" xfId="53" applyNumberFormat="1" applyFont="1" applyFill="1" applyBorder="1" applyAlignment="1" applyProtection="1">
      <alignment horizontal="center" vertical="center" wrapText="1"/>
      <protection/>
    </xf>
    <xf numFmtId="49" fontId="7" fillId="0" borderId="136" xfId="53" applyNumberFormat="1" applyFont="1" applyFill="1" applyBorder="1" applyAlignment="1" applyProtection="1">
      <alignment horizontal="center" vertical="center" wrapText="1"/>
      <protection/>
    </xf>
    <xf numFmtId="49" fontId="6" fillId="34" borderId="104" xfId="53" applyNumberFormat="1" applyFont="1" applyFill="1" applyBorder="1" applyAlignment="1" applyProtection="1">
      <alignment horizontal="center" vertical="center"/>
      <protection/>
    </xf>
    <xf numFmtId="49" fontId="6" fillId="34" borderId="136" xfId="53" applyNumberFormat="1" applyFont="1" applyFill="1" applyBorder="1" applyAlignment="1" applyProtection="1">
      <alignment horizontal="center" vertical="center"/>
      <protection/>
    </xf>
    <xf numFmtId="49" fontId="6" fillId="34" borderId="106" xfId="53" applyNumberFormat="1" applyFont="1" applyFill="1" applyBorder="1" applyAlignment="1" applyProtection="1">
      <alignment horizontal="center" vertical="center"/>
      <protection/>
    </xf>
    <xf numFmtId="218" fontId="6" fillId="34" borderId="196" xfId="53" applyNumberFormat="1" applyFont="1" applyFill="1" applyBorder="1" applyAlignment="1" applyProtection="1">
      <alignment horizontal="center" vertical="center" wrapText="1"/>
      <protection/>
    </xf>
    <xf numFmtId="218" fontId="6" fillId="34" borderId="154" xfId="53" applyNumberFormat="1" applyFont="1" applyFill="1" applyBorder="1" applyAlignment="1" applyProtection="1">
      <alignment horizontal="center" vertical="center" wrapText="1"/>
      <protection/>
    </xf>
    <xf numFmtId="218" fontId="6" fillId="34" borderId="197" xfId="53" applyNumberFormat="1" applyFont="1" applyFill="1" applyBorder="1" applyAlignment="1" applyProtection="1">
      <alignment horizontal="center" vertical="center" wrapText="1"/>
      <protection/>
    </xf>
    <xf numFmtId="49" fontId="6" fillId="0" borderId="104" xfId="53" applyNumberFormat="1" applyFont="1" applyFill="1" applyBorder="1" applyAlignment="1" applyProtection="1">
      <alignment horizontal="center" vertical="center"/>
      <protection/>
    </xf>
    <xf numFmtId="49" fontId="6" fillId="0" borderId="136" xfId="53" applyNumberFormat="1" applyFont="1" applyFill="1" applyBorder="1" applyAlignment="1" applyProtection="1">
      <alignment horizontal="center" vertical="center"/>
      <protection/>
    </xf>
    <xf numFmtId="0" fontId="41" fillId="0" borderId="196" xfId="53" applyFont="1" applyFill="1" applyBorder="1" applyAlignment="1">
      <alignment horizontal="center" vertical="center" wrapText="1"/>
      <protection/>
    </xf>
    <xf numFmtId="0" fontId="41" fillId="0" borderId="136" xfId="53" applyFont="1" applyFill="1" applyBorder="1" applyAlignment="1">
      <alignment horizontal="center" vertical="center" wrapText="1"/>
      <protection/>
    </xf>
    <xf numFmtId="49" fontId="6" fillId="34" borderId="103" xfId="53" applyNumberFormat="1" applyFont="1" applyFill="1" applyBorder="1" applyAlignment="1" applyProtection="1">
      <alignment horizontal="center" vertical="center"/>
      <protection/>
    </xf>
    <xf numFmtId="49" fontId="9" fillId="0" borderId="196" xfId="53" applyNumberFormat="1" applyFont="1" applyFill="1" applyBorder="1" applyAlignment="1" applyProtection="1">
      <alignment horizontal="center" vertical="center"/>
      <protection/>
    </xf>
    <xf numFmtId="49" fontId="9" fillId="0" borderId="154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49" fontId="6" fillId="34" borderId="198" xfId="53" applyNumberFormat="1" applyFont="1" applyFill="1" applyBorder="1" applyAlignment="1" applyProtection="1">
      <alignment horizontal="center" vertical="center"/>
      <protection/>
    </xf>
    <xf numFmtId="49" fontId="6" fillId="34" borderId="152" xfId="53" applyNumberFormat="1" applyFont="1" applyFill="1" applyBorder="1" applyAlignment="1" applyProtection="1">
      <alignment horizontal="center" vertical="center"/>
      <protection/>
    </xf>
    <xf numFmtId="49" fontId="6" fillId="34" borderId="199" xfId="53" applyNumberFormat="1" applyFont="1" applyFill="1" applyBorder="1" applyAlignment="1" applyProtection="1">
      <alignment horizontal="center" vertical="center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6" fillId="34" borderId="104" xfId="53" applyFont="1" applyFill="1" applyBorder="1" applyAlignment="1">
      <alignment horizontal="center" vertical="center" wrapText="1"/>
      <protection/>
    </xf>
    <xf numFmtId="0" fontId="6" fillId="34" borderId="136" xfId="53" applyFont="1" applyFill="1" applyBorder="1" applyAlignment="1">
      <alignment horizontal="center" vertical="center" wrapText="1"/>
      <protection/>
    </xf>
    <xf numFmtId="0" fontId="6" fillId="34" borderId="106" xfId="53" applyFont="1" applyFill="1" applyBorder="1" applyAlignment="1">
      <alignment horizontal="center" vertical="center" wrapText="1"/>
      <protection/>
    </xf>
    <xf numFmtId="0" fontId="6" fillId="34" borderId="196" xfId="53" applyFont="1" applyFill="1" applyBorder="1" applyAlignment="1">
      <alignment horizontal="center" vertical="center" wrapText="1"/>
      <protection/>
    </xf>
    <xf numFmtId="0" fontId="6" fillId="34" borderId="154" xfId="53" applyFont="1" applyFill="1" applyBorder="1" applyAlignment="1">
      <alignment horizontal="center" vertical="center" wrapText="1"/>
      <protection/>
    </xf>
    <xf numFmtId="0" fontId="6" fillId="34" borderId="197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6" fillId="0" borderId="15" xfId="53" applyFont="1" applyFill="1" applyBorder="1" applyAlignment="1">
      <alignment horizontal="left" vertical="center" wrapText="1"/>
      <protection/>
    </xf>
    <xf numFmtId="0" fontId="6" fillId="0" borderId="55" xfId="53" applyFont="1" applyFill="1" applyBorder="1" applyAlignment="1">
      <alignment horizontal="left" vertical="center" wrapText="1"/>
      <protection/>
    </xf>
    <xf numFmtId="49" fontId="41" fillId="0" borderId="184" xfId="53" applyNumberFormat="1" applyFont="1" applyBorder="1" applyAlignment="1">
      <alignment horizontal="center" vertical="center" wrapText="1"/>
      <protection/>
    </xf>
    <xf numFmtId="49" fontId="41" fillId="0" borderId="42" xfId="53" applyNumberFormat="1" applyFont="1" applyBorder="1" applyAlignment="1">
      <alignment horizontal="center" vertical="center" wrapText="1"/>
      <protection/>
    </xf>
    <xf numFmtId="49" fontId="6" fillId="34" borderId="109" xfId="53" applyNumberFormat="1" applyFont="1" applyFill="1" applyBorder="1" applyAlignment="1" applyProtection="1">
      <alignment horizontal="center" vertical="center"/>
      <protection/>
    </xf>
    <xf numFmtId="219" fontId="41" fillId="0" borderId="46" xfId="53" applyNumberFormat="1" applyFont="1" applyFill="1" applyBorder="1" applyAlignment="1" applyProtection="1">
      <alignment horizontal="center" vertical="center"/>
      <protection/>
    </xf>
    <xf numFmtId="219" fontId="41" fillId="0" borderId="16" xfId="53" applyNumberFormat="1" applyFont="1" applyFill="1" applyBorder="1" applyAlignment="1" applyProtection="1">
      <alignment horizontal="center" vertical="center"/>
      <protection/>
    </xf>
    <xf numFmtId="0" fontId="6" fillId="34" borderId="103" xfId="53" applyFont="1" applyFill="1" applyBorder="1" applyAlignment="1">
      <alignment horizontal="center" vertical="center" wrapText="1"/>
      <protection/>
    </xf>
    <xf numFmtId="0" fontId="6" fillId="0" borderId="200" xfId="53" applyFont="1" applyBorder="1" applyAlignment="1">
      <alignment horizontal="center" vertical="top" wrapText="1"/>
      <protection/>
    </xf>
    <xf numFmtId="0" fontId="6" fillId="0" borderId="154" xfId="53" applyFont="1" applyBorder="1" applyAlignment="1">
      <alignment horizontal="center" vertical="top" wrapText="1"/>
      <protection/>
    </xf>
    <xf numFmtId="0" fontId="0" fillId="0" borderId="154" xfId="53" applyBorder="1" applyAlignment="1">
      <alignment wrapText="1"/>
      <protection/>
    </xf>
    <xf numFmtId="0" fontId="0" fillId="0" borderId="201" xfId="53" applyBorder="1" applyAlignment="1">
      <alignment wrapText="1"/>
      <protection/>
    </xf>
    <xf numFmtId="0" fontId="0" fillId="0" borderId="140" xfId="53" applyBorder="1" applyAlignment="1">
      <alignment wrapText="1"/>
      <protection/>
    </xf>
    <xf numFmtId="0" fontId="0" fillId="0" borderId="42" xfId="53" applyBorder="1" applyAlignment="1">
      <alignment wrapText="1"/>
      <protection/>
    </xf>
    <xf numFmtId="0" fontId="0" fillId="0" borderId="145" xfId="53" applyBorder="1" applyAlignment="1">
      <alignment wrapText="1"/>
      <protection/>
    </xf>
    <xf numFmtId="0" fontId="41" fillId="0" borderId="185" xfId="53" applyNumberFormat="1" applyFont="1" applyFill="1" applyBorder="1" applyAlignment="1" applyProtection="1">
      <alignment horizontal="center" vertical="center"/>
      <protection/>
    </xf>
    <xf numFmtId="0" fontId="41" fillId="0" borderId="41" xfId="53" applyNumberFormat="1" applyFont="1" applyFill="1" applyBorder="1" applyAlignment="1" applyProtection="1">
      <alignment horizontal="center" vertical="center"/>
      <protection/>
    </xf>
    <xf numFmtId="218" fontId="2" fillId="0" borderId="21" xfId="53" applyNumberFormat="1" applyFont="1" applyFill="1" applyBorder="1" applyAlignment="1" applyProtection="1">
      <alignment horizontal="center" vertical="center"/>
      <protection/>
    </xf>
    <xf numFmtId="218" fontId="2" fillId="0" borderId="15" xfId="53" applyNumberFormat="1" applyFont="1" applyFill="1" applyBorder="1" applyAlignment="1" applyProtection="1">
      <alignment horizontal="center" vertical="center"/>
      <protection/>
    </xf>
    <xf numFmtId="218" fontId="2" fillId="0" borderId="55" xfId="53" applyNumberFormat="1" applyFont="1" applyFill="1" applyBorder="1" applyAlignment="1" applyProtection="1">
      <alignment horizontal="center" vertical="center"/>
      <protection/>
    </xf>
    <xf numFmtId="218" fontId="2" fillId="0" borderId="202" xfId="53" applyNumberFormat="1" applyFont="1" applyFill="1" applyBorder="1" applyAlignment="1" applyProtection="1">
      <alignment horizontal="center" vertical="center"/>
      <protection/>
    </xf>
    <xf numFmtId="218" fontId="2" fillId="0" borderId="120" xfId="53" applyNumberFormat="1" applyFont="1" applyFill="1" applyBorder="1" applyAlignment="1" applyProtection="1">
      <alignment horizontal="center" vertical="center"/>
      <protection/>
    </xf>
    <xf numFmtId="218" fontId="2" fillId="0" borderId="88" xfId="53" applyNumberFormat="1" applyFont="1" applyFill="1" applyBorder="1" applyAlignment="1" applyProtection="1">
      <alignment horizontal="center" vertical="center"/>
      <protection/>
    </xf>
    <xf numFmtId="218" fontId="2" fillId="0" borderId="51" xfId="53" applyNumberFormat="1" applyFont="1" applyFill="1" applyBorder="1" applyAlignment="1" applyProtection="1">
      <alignment horizontal="center" vertical="center"/>
      <protection/>
    </xf>
    <xf numFmtId="218" fontId="2" fillId="0" borderId="124" xfId="53" applyNumberFormat="1" applyFont="1" applyFill="1" applyBorder="1" applyAlignment="1" applyProtection="1">
      <alignment horizontal="center" vertical="center"/>
      <protection/>
    </xf>
    <xf numFmtId="218" fontId="2" fillId="0" borderId="108" xfId="53" applyNumberFormat="1" applyFont="1" applyFill="1" applyBorder="1" applyAlignment="1" applyProtection="1">
      <alignment horizontal="center" vertical="center"/>
      <protection/>
    </xf>
    <xf numFmtId="218" fontId="6" fillId="0" borderId="46" xfId="53" applyNumberFormat="1" applyFont="1" applyFill="1" applyBorder="1" applyAlignment="1" applyProtection="1">
      <alignment horizontal="center" vertical="center"/>
      <protection/>
    </xf>
    <xf numFmtId="218" fontId="6" fillId="0" borderId="16" xfId="53" applyNumberFormat="1" applyFont="1" applyFill="1" applyBorder="1" applyAlignment="1" applyProtection="1">
      <alignment horizontal="center" vertical="center"/>
      <protection/>
    </xf>
    <xf numFmtId="218" fontId="6" fillId="0" borderId="174" xfId="53" applyNumberFormat="1" applyFont="1" applyFill="1" applyBorder="1" applyAlignment="1" applyProtection="1">
      <alignment horizontal="center" vertical="center"/>
      <protection/>
    </xf>
    <xf numFmtId="218" fontId="2" fillId="0" borderId="87" xfId="53" applyNumberFormat="1" applyFont="1" applyFill="1" applyBorder="1" applyAlignment="1" applyProtection="1">
      <alignment horizontal="center" vertical="center" textRotation="90" wrapText="1"/>
      <protection/>
    </xf>
    <xf numFmtId="218" fontId="2" fillId="0" borderId="78" xfId="53" applyNumberFormat="1" applyFont="1" applyFill="1" applyBorder="1" applyAlignment="1" applyProtection="1">
      <alignment horizontal="center" vertical="center" textRotation="90" wrapText="1"/>
      <protection/>
    </xf>
    <xf numFmtId="218" fontId="7" fillId="0" borderId="196" xfId="53" applyNumberFormat="1" applyFont="1" applyFill="1" applyBorder="1" applyAlignment="1" applyProtection="1">
      <alignment horizontal="center" vertical="center"/>
      <protection/>
    </xf>
    <xf numFmtId="218" fontId="7" fillId="0" borderId="154" xfId="53" applyNumberFormat="1" applyFont="1" applyFill="1" applyBorder="1" applyAlignment="1" applyProtection="1">
      <alignment horizontal="center" vertical="center"/>
      <protection/>
    </xf>
    <xf numFmtId="0" fontId="5" fillId="0" borderId="75" xfId="53" applyNumberFormat="1" applyFont="1" applyFill="1" applyBorder="1" applyAlignment="1" applyProtection="1">
      <alignment horizontal="center" vertical="center" textRotation="90"/>
      <protection/>
    </xf>
    <xf numFmtId="0" fontId="5" fillId="0" borderId="60" xfId="53" applyNumberFormat="1" applyFont="1" applyFill="1" applyBorder="1" applyAlignment="1" applyProtection="1">
      <alignment horizontal="center" vertical="center" textRotation="90"/>
      <protection/>
    </xf>
    <xf numFmtId="0" fontId="5" fillId="0" borderId="130" xfId="53" applyNumberFormat="1" applyFont="1" applyFill="1" applyBorder="1" applyAlignment="1" applyProtection="1">
      <alignment horizontal="center" vertical="center" textRotation="90"/>
      <protection/>
    </xf>
    <xf numFmtId="218" fontId="2" fillId="0" borderId="203" xfId="53" applyNumberFormat="1" applyFont="1" applyFill="1" applyBorder="1" applyAlignment="1" applyProtection="1">
      <alignment horizontal="center" vertical="center"/>
      <protection/>
    </xf>
    <xf numFmtId="218" fontId="2" fillId="0" borderId="78" xfId="53" applyNumberFormat="1" applyFont="1" applyFill="1" applyBorder="1" applyAlignment="1" applyProtection="1">
      <alignment horizontal="center" vertical="center"/>
      <protection/>
    </xf>
    <xf numFmtId="0" fontId="14" fillId="0" borderId="203" xfId="53" applyNumberFormat="1" applyFont="1" applyFill="1" applyBorder="1" applyAlignment="1" applyProtection="1">
      <alignment horizontal="center" vertical="center" wrapText="1"/>
      <protection/>
    </xf>
    <xf numFmtId="0" fontId="14" fillId="0" borderId="78" xfId="53" applyNumberFormat="1" applyFont="1" applyFill="1" applyBorder="1" applyAlignment="1" applyProtection="1">
      <alignment horizontal="center" vertical="center" wrapText="1"/>
      <protection/>
    </xf>
    <xf numFmtId="218" fontId="2" fillId="0" borderId="204" xfId="53" applyNumberFormat="1" applyFont="1" applyFill="1" applyBorder="1" applyAlignment="1" applyProtection="1">
      <alignment horizontal="center" vertical="center" textRotation="90" wrapText="1"/>
      <protection/>
    </xf>
    <xf numFmtId="218" fontId="2" fillId="0" borderId="51" xfId="53" applyNumberFormat="1" applyFont="1" applyFill="1" applyBorder="1" applyAlignment="1" applyProtection="1">
      <alignment horizontal="center" vertical="center" textRotation="90" wrapText="1"/>
      <protection/>
    </xf>
    <xf numFmtId="218" fontId="2" fillId="31" borderId="205" xfId="53" applyNumberFormat="1" applyFont="1" applyFill="1" applyBorder="1" applyAlignment="1" applyProtection="1">
      <alignment horizontal="center" vertical="center" textRotation="90" wrapText="1"/>
      <protection/>
    </xf>
    <xf numFmtId="218" fontId="2" fillId="31" borderId="206" xfId="53" applyNumberFormat="1" applyFont="1" applyFill="1" applyBorder="1" applyAlignment="1" applyProtection="1">
      <alignment horizontal="center" vertical="center" textRotation="90" wrapText="1"/>
      <protection/>
    </xf>
    <xf numFmtId="218" fontId="2" fillId="0" borderId="207" xfId="53" applyNumberFormat="1" applyFont="1" applyFill="1" applyBorder="1" applyAlignment="1" applyProtection="1">
      <alignment horizontal="center" vertical="center" wrapText="1"/>
      <protection/>
    </xf>
    <xf numFmtId="218" fontId="2" fillId="0" borderId="153" xfId="53" applyNumberFormat="1" applyFont="1" applyFill="1" applyBorder="1" applyAlignment="1" applyProtection="1">
      <alignment horizontal="center" vertical="center" wrapText="1"/>
      <protection/>
    </xf>
    <xf numFmtId="218" fontId="2" fillId="0" borderId="208" xfId="53" applyNumberFormat="1" applyFont="1" applyFill="1" applyBorder="1" applyAlignment="1" applyProtection="1">
      <alignment horizontal="center" vertical="center" wrapText="1"/>
      <protection/>
    </xf>
    <xf numFmtId="218" fontId="2" fillId="0" borderId="46" xfId="53" applyNumberFormat="1" applyFont="1" applyFill="1" applyBorder="1" applyAlignment="1" applyProtection="1">
      <alignment horizontal="center" vertical="center"/>
      <protection/>
    </xf>
    <xf numFmtId="218" fontId="2" fillId="0" borderId="16" xfId="53" applyNumberFormat="1" applyFont="1" applyFill="1" applyBorder="1" applyAlignment="1" applyProtection="1">
      <alignment horizontal="center" vertical="center"/>
      <protection/>
    </xf>
    <xf numFmtId="218" fontId="2" fillId="0" borderId="174" xfId="53" applyNumberFormat="1" applyFont="1" applyFill="1" applyBorder="1" applyAlignment="1" applyProtection="1">
      <alignment horizontal="center" vertical="center"/>
      <protection/>
    </xf>
    <xf numFmtId="218" fontId="2" fillId="0" borderId="88" xfId="53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_&#1089;&#1090;&#1086;&#1083;%2010\&#1050;&#1048;&#1058;-&#1085;&#1072;&#1074;&#1095;_&#1087;&#1083;%2011-12\&#1050;&#1048;&#1058;(&#1076;&#1085;)%2012-13(28.03)\&#1048;&#1058;&#1055;%20(12-13&#1082;&#1086;&#1088;2)%204%20&#1088;_(&#1076;&#108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"/>
      <sheetName val="Лист2 "/>
      <sheetName val="Лист3"/>
      <sheetName val="Схема дисц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tabSelected="1" zoomScale="52" zoomScaleNormal="52" zoomScaleSheetLayoutView="50" workbookViewId="0" topLeftCell="A7">
      <selection activeCell="T33" sqref="T33:V33"/>
    </sheetView>
  </sheetViews>
  <sheetFormatPr defaultColWidth="3.25390625" defaultRowHeight="12.75"/>
  <cols>
    <col min="1" max="1" width="6.375" style="70" customWidth="1"/>
    <col min="2" max="2" width="5.25390625" style="70" customWidth="1"/>
    <col min="3" max="3" width="4.375" style="70" customWidth="1"/>
    <col min="4" max="5" width="4.25390625" style="70" customWidth="1"/>
    <col min="6" max="6" width="4.375" style="70" customWidth="1"/>
    <col min="7" max="7" width="3.75390625" style="70" customWidth="1"/>
    <col min="8" max="8" width="6.375" style="70" customWidth="1"/>
    <col min="9" max="9" width="3.75390625" style="70" customWidth="1"/>
    <col min="10" max="10" width="4.25390625" style="70" customWidth="1"/>
    <col min="11" max="11" width="4.75390625" style="70" customWidth="1"/>
    <col min="12" max="12" width="3.25390625" style="70" customWidth="1"/>
    <col min="13" max="13" width="4.00390625" style="70" customWidth="1"/>
    <col min="14" max="14" width="5.00390625" style="70" customWidth="1"/>
    <col min="15" max="15" width="6.00390625" style="70" customWidth="1"/>
    <col min="16" max="17" width="4.75390625" style="70" customWidth="1"/>
    <col min="18" max="18" width="4.625" style="70" customWidth="1"/>
    <col min="19" max="19" width="4.25390625" style="70" customWidth="1"/>
    <col min="20" max="22" width="3.75390625" style="70" customWidth="1"/>
    <col min="23" max="23" width="3.25390625" style="70" customWidth="1"/>
    <col min="24" max="25" width="3.75390625" style="70" customWidth="1"/>
    <col min="26" max="26" width="5.00390625" style="70" customWidth="1"/>
    <col min="27" max="27" width="5.375" style="70" customWidth="1"/>
    <col min="28" max="28" width="6.00390625" style="70" customWidth="1"/>
    <col min="29" max="29" width="5.25390625" style="70" customWidth="1"/>
    <col min="30" max="30" width="5.625" style="70" customWidth="1"/>
    <col min="31" max="31" width="5.75390625" style="70" customWidth="1"/>
    <col min="32" max="32" width="5.625" style="70" customWidth="1"/>
    <col min="33" max="33" width="5.75390625" style="70" customWidth="1"/>
    <col min="34" max="34" width="6.25390625" style="70" customWidth="1"/>
    <col min="35" max="35" width="5.25390625" style="70" customWidth="1"/>
    <col min="36" max="36" width="6.625" style="70" customWidth="1"/>
    <col min="37" max="37" width="7.25390625" style="70" customWidth="1"/>
    <col min="38" max="38" width="6.75390625" style="70" customWidth="1"/>
    <col min="39" max="39" width="7.00390625" style="70" customWidth="1"/>
    <col min="40" max="40" width="6.00390625" style="70" customWidth="1"/>
    <col min="41" max="42" width="6.25390625" style="70" customWidth="1"/>
    <col min="43" max="43" width="6.00390625" style="70" customWidth="1"/>
    <col min="44" max="44" width="4.75390625" style="70" customWidth="1"/>
    <col min="45" max="45" width="3.75390625" style="70" customWidth="1"/>
    <col min="46" max="46" width="4.75390625" style="70" customWidth="1"/>
    <col min="47" max="47" width="3.25390625" style="70" customWidth="1"/>
    <col min="48" max="48" width="4.375" style="70" customWidth="1"/>
    <col min="49" max="49" width="4.75390625" style="70" customWidth="1"/>
    <col min="50" max="52" width="3.25390625" style="70" customWidth="1"/>
    <col min="53" max="53" width="7.625" style="70" customWidth="1"/>
    <col min="54" max="54" width="0.2421875" style="70" customWidth="1"/>
    <col min="55" max="56" width="3.25390625" style="70" hidden="1" customWidth="1"/>
    <col min="57" max="16384" width="3.25390625" style="70" customWidth="1"/>
  </cols>
  <sheetData>
    <row r="1" ht="43.5" customHeight="1"/>
    <row r="2" spans="1:53" ht="30">
      <c r="A2" s="1858" t="s">
        <v>548</v>
      </c>
      <c r="B2" s="1858"/>
      <c r="C2" s="1858"/>
      <c r="D2" s="1858"/>
      <c r="E2" s="1858"/>
      <c r="F2" s="1858"/>
      <c r="G2" s="1858"/>
      <c r="H2" s="1858"/>
      <c r="I2" s="1858"/>
      <c r="J2" s="1858"/>
      <c r="K2" s="1858"/>
      <c r="L2" s="1858"/>
      <c r="M2" s="1858"/>
      <c r="N2" s="1858"/>
      <c r="O2" s="1858"/>
      <c r="P2" s="2014" t="s">
        <v>93</v>
      </c>
      <c r="Q2" s="2014"/>
      <c r="R2" s="2014"/>
      <c r="S2" s="2014"/>
      <c r="T2" s="2014"/>
      <c r="U2" s="2014"/>
      <c r="V2" s="2014"/>
      <c r="W2" s="2014"/>
      <c r="X2" s="2014"/>
      <c r="Y2" s="2014"/>
      <c r="Z2" s="2014"/>
      <c r="AA2" s="2014"/>
      <c r="AB2" s="2014"/>
      <c r="AC2" s="2014"/>
      <c r="AD2" s="2014"/>
      <c r="AE2" s="2014"/>
      <c r="AF2" s="2014"/>
      <c r="AG2" s="2014"/>
      <c r="AH2" s="2014"/>
      <c r="AI2" s="2014"/>
      <c r="AJ2" s="2014"/>
      <c r="AK2" s="2014"/>
      <c r="AL2" s="2014"/>
      <c r="AM2" s="2014"/>
      <c r="AN2" s="2014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</row>
    <row r="3" spans="1:56" ht="27.75" customHeight="1">
      <c r="A3" s="1858" t="s">
        <v>549</v>
      </c>
      <c r="B3" s="1858"/>
      <c r="C3" s="1858"/>
      <c r="D3" s="1858"/>
      <c r="E3" s="1858"/>
      <c r="F3" s="1858"/>
      <c r="G3" s="1858"/>
      <c r="H3" s="1858"/>
      <c r="I3" s="1858"/>
      <c r="J3" s="1858"/>
      <c r="K3" s="1858"/>
      <c r="L3" s="1858"/>
      <c r="M3" s="1858"/>
      <c r="N3" s="1858"/>
      <c r="O3" s="1858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1882"/>
      <c r="AO3" s="1882"/>
      <c r="AP3" s="1882"/>
      <c r="AQ3" s="1882"/>
      <c r="AR3" s="1882"/>
      <c r="AS3" s="1882"/>
      <c r="AT3" s="1882"/>
      <c r="AU3" s="1882"/>
      <c r="AV3" s="1882"/>
      <c r="AW3" s="1882"/>
      <c r="AX3" s="1882"/>
      <c r="AY3" s="1882"/>
      <c r="AZ3" s="1882"/>
      <c r="BA3" s="1882"/>
      <c r="BB3" s="1882"/>
      <c r="BC3" s="1882"/>
      <c r="BD3" s="1882"/>
    </row>
    <row r="4" spans="1:39" ht="27" customHeight="1">
      <c r="A4" s="1858" t="s">
        <v>608</v>
      </c>
      <c r="B4" s="1858"/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2015" t="s">
        <v>14</v>
      </c>
      <c r="Q4" s="2016"/>
      <c r="R4" s="2016"/>
      <c r="S4" s="2016"/>
      <c r="T4" s="2016"/>
      <c r="U4" s="2016"/>
      <c r="V4" s="2016"/>
      <c r="W4" s="2016"/>
      <c r="X4" s="2016"/>
      <c r="Y4" s="2016"/>
      <c r="Z4" s="2016"/>
      <c r="AA4" s="2016"/>
      <c r="AB4" s="2016"/>
      <c r="AC4" s="2016"/>
      <c r="AD4" s="2016"/>
      <c r="AE4" s="2016"/>
      <c r="AF4" s="2016"/>
      <c r="AG4" s="2016"/>
      <c r="AH4" s="2016"/>
      <c r="AI4" s="2016"/>
      <c r="AJ4" s="2016"/>
      <c r="AK4" s="2016"/>
      <c r="AL4" s="2016"/>
      <c r="AM4" s="2016"/>
    </row>
    <row r="5" spans="1:56" ht="26.25" customHeight="1">
      <c r="A5" s="2017" t="s">
        <v>599</v>
      </c>
      <c r="B5" s="2017"/>
      <c r="C5" s="2017"/>
      <c r="D5" s="2017"/>
      <c r="E5" s="2017"/>
      <c r="F5" s="2017"/>
      <c r="G5" s="2017"/>
      <c r="H5" s="2017"/>
      <c r="I5" s="2017"/>
      <c r="J5" s="2017"/>
      <c r="K5" s="2017"/>
      <c r="L5" s="2017"/>
      <c r="M5" s="2017"/>
      <c r="N5" s="2017"/>
      <c r="O5" s="2017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4"/>
      <c r="AN5" s="1883" t="s">
        <v>547</v>
      </c>
      <c r="AO5" s="1884"/>
      <c r="AP5" s="1884"/>
      <c r="AQ5" s="1884"/>
      <c r="AR5" s="1884"/>
      <c r="AS5" s="1884"/>
      <c r="AT5" s="1884"/>
      <c r="AU5" s="1884"/>
      <c r="AV5" s="1884"/>
      <c r="AW5" s="1884"/>
      <c r="AX5" s="1884"/>
      <c r="AY5" s="1884"/>
      <c r="AZ5" s="1884"/>
      <c r="BA5" s="1884"/>
      <c r="BB5" s="1884"/>
      <c r="BC5" s="1884"/>
      <c r="BD5" s="1884"/>
    </row>
    <row r="6" spans="1:56" s="71" customFormat="1" ht="25.5" customHeight="1">
      <c r="A6" s="1401"/>
      <c r="B6" s="1401"/>
      <c r="C6" s="1401"/>
      <c r="D6" s="1401"/>
      <c r="E6" s="1401"/>
      <c r="F6" s="1401"/>
      <c r="G6" s="1401"/>
      <c r="H6" s="1401"/>
      <c r="I6" s="1401"/>
      <c r="J6" s="1401"/>
      <c r="K6" s="1401"/>
      <c r="L6" s="1401"/>
      <c r="M6" s="1401"/>
      <c r="N6" s="1401"/>
      <c r="O6" s="1401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1884"/>
      <c r="AO6" s="1884"/>
      <c r="AP6" s="1884"/>
      <c r="AQ6" s="1884"/>
      <c r="AR6" s="1884"/>
      <c r="AS6" s="1884"/>
      <c r="AT6" s="1884"/>
      <c r="AU6" s="1884"/>
      <c r="AV6" s="1884"/>
      <c r="AW6" s="1884"/>
      <c r="AX6" s="1884"/>
      <c r="AY6" s="1884"/>
      <c r="AZ6" s="1884"/>
      <c r="BA6" s="1884"/>
      <c r="BB6" s="1884"/>
      <c r="BC6" s="1884"/>
      <c r="BD6" s="1884"/>
    </row>
    <row r="7" spans="1:56" s="71" customFormat="1" ht="36" customHeight="1">
      <c r="A7" s="1858" t="s">
        <v>28</v>
      </c>
      <c r="B7" s="1858"/>
      <c r="C7" s="1858"/>
      <c r="D7" s="1858"/>
      <c r="E7" s="1858"/>
      <c r="F7" s="1858"/>
      <c r="G7" s="1858"/>
      <c r="H7" s="1858"/>
      <c r="I7" s="1858"/>
      <c r="J7" s="1858"/>
      <c r="K7" s="1858"/>
      <c r="L7" s="1858"/>
      <c r="M7" s="1858"/>
      <c r="N7" s="1858"/>
      <c r="O7" s="1858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6"/>
      <c r="AN7" s="1885" t="s">
        <v>266</v>
      </c>
      <c r="AO7" s="1885"/>
      <c r="AP7" s="1885"/>
      <c r="AQ7" s="1885"/>
      <c r="AR7" s="1885"/>
      <c r="AS7" s="1885"/>
      <c r="AT7" s="1885"/>
      <c r="AU7" s="1885"/>
      <c r="AV7" s="1885"/>
      <c r="AW7" s="1885"/>
      <c r="AX7" s="1885"/>
      <c r="AY7" s="1885"/>
      <c r="AZ7" s="1885"/>
      <c r="BA7" s="1885"/>
      <c r="BB7" s="1885"/>
      <c r="BC7" s="1885"/>
      <c r="BD7" s="1885"/>
    </row>
    <row r="8" spans="1:56" s="71" customFormat="1" ht="24" customHeight="1">
      <c r="A8" s="1858" t="s">
        <v>550</v>
      </c>
      <c r="B8" s="1858"/>
      <c r="C8" s="1858"/>
      <c r="D8" s="1858"/>
      <c r="E8" s="1858"/>
      <c r="F8" s="1858"/>
      <c r="G8" s="1858"/>
      <c r="H8" s="1858"/>
      <c r="I8" s="1858"/>
      <c r="J8" s="1858"/>
      <c r="K8" s="1858"/>
      <c r="L8" s="1858"/>
      <c r="M8" s="1858"/>
      <c r="N8" s="1858"/>
      <c r="O8" s="1858"/>
      <c r="P8" s="2018"/>
      <c r="Q8" s="2019"/>
      <c r="R8" s="2019"/>
      <c r="S8" s="2019"/>
      <c r="T8" s="2019"/>
      <c r="U8" s="2019"/>
      <c r="V8" s="2019"/>
      <c r="W8" s="2019"/>
      <c r="X8" s="2019"/>
      <c r="Y8" s="2019"/>
      <c r="Z8" s="2019"/>
      <c r="AA8" s="2019"/>
      <c r="AB8" s="2019"/>
      <c r="AC8" s="2019"/>
      <c r="AD8" s="2019"/>
      <c r="AE8" s="2019"/>
      <c r="AF8" s="2019"/>
      <c r="AG8" s="2019"/>
      <c r="AH8" s="2019"/>
      <c r="AI8" s="2019"/>
      <c r="AJ8" s="2019"/>
      <c r="AK8" s="2019"/>
      <c r="AL8" s="2019"/>
      <c r="AM8" s="2019"/>
      <c r="AN8" s="1859"/>
      <c r="AO8" s="1859"/>
      <c r="AP8" s="1859"/>
      <c r="AQ8" s="1859"/>
      <c r="AR8" s="1859"/>
      <c r="AS8" s="1859"/>
      <c r="AT8" s="1859"/>
      <c r="AU8" s="1859"/>
      <c r="AV8" s="1859"/>
      <c r="AW8" s="1859"/>
      <c r="AX8" s="1859"/>
      <c r="AY8" s="1859"/>
      <c r="AZ8" s="1859"/>
      <c r="BA8" s="1859"/>
      <c r="BB8" s="1859"/>
      <c r="BC8" s="1859"/>
      <c r="BD8" s="1859"/>
    </row>
    <row r="9" spans="1:56" s="71" customFormat="1" ht="20.2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1859"/>
      <c r="AO9" s="1859"/>
      <c r="AP9" s="1859"/>
      <c r="AQ9" s="1859"/>
      <c r="AR9" s="1859"/>
      <c r="AS9" s="1859"/>
      <c r="AT9" s="1859"/>
      <c r="AU9" s="1859"/>
      <c r="AV9" s="1859"/>
      <c r="AW9" s="1859"/>
      <c r="AX9" s="1859"/>
      <c r="AY9" s="1859"/>
      <c r="AZ9" s="1859"/>
      <c r="BA9" s="1859"/>
      <c r="BB9" s="1859"/>
      <c r="BC9" s="1859"/>
      <c r="BD9" s="1859"/>
    </row>
    <row r="10" spans="1:56" s="71" customFormat="1" ht="27" customHeight="1">
      <c r="A10" s="2011"/>
      <c r="B10" s="2011"/>
      <c r="C10" s="2011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2" t="s">
        <v>268</v>
      </c>
      <c r="Q10" s="2013"/>
      <c r="R10" s="2013"/>
      <c r="S10" s="2013"/>
      <c r="T10" s="2013"/>
      <c r="U10" s="2013"/>
      <c r="V10" s="2013"/>
      <c r="W10" s="2013"/>
      <c r="X10" s="2013"/>
      <c r="Y10" s="2013"/>
      <c r="Z10" s="2013"/>
      <c r="AA10" s="2013"/>
      <c r="AB10" s="2013"/>
      <c r="AC10" s="2013"/>
      <c r="AD10" s="2013"/>
      <c r="AE10" s="2013"/>
      <c r="AF10" s="2013"/>
      <c r="AG10" s="2013"/>
      <c r="AH10" s="2013"/>
      <c r="AI10" s="2013"/>
      <c r="AJ10" s="2013"/>
      <c r="AK10" s="2013"/>
      <c r="AL10" s="2013"/>
      <c r="AM10" s="2013"/>
      <c r="AN10" s="1886"/>
      <c r="AO10" s="1886"/>
      <c r="AP10" s="1886"/>
      <c r="AQ10" s="1886"/>
      <c r="AR10" s="1886"/>
      <c r="AS10" s="1886"/>
      <c r="AT10" s="1886"/>
      <c r="AU10" s="1886"/>
      <c r="AV10" s="1886"/>
      <c r="AW10" s="1886"/>
      <c r="AX10" s="1886"/>
      <c r="AY10" s="1886"/>
      <c r="AZ10" s="1886"/>
      <c r="BA10" s="1886"/>
      <c r="BB10" s="1886"/>
      <c r="BC10" s="1886"/>
      <c r="BD10" s="1886"/>
    </row>
    <row r="11" spans="16:56" s="71" customFormat="1" ht="24.75" customHeight="1">
      <c r="P11" s="2021" t="s">
        <v>270</v>
      </c>
      <c r="Q11" s="2022"/>
      <c r="R11" s="2022"/>
      <c r="S11" s="2022"/>
      <c r="T11" s="2022"/>
      <c r="U11" s="2022"/>
      <c r="V11" s="2022"/>
      <c r="W11" s="2022"/>
      <c r="X11" s="2022"/>
      <c r="Y11" s="2022"/>
      <c r="Z11" s="2022"/>
      <c r="AA11" s="2022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004"/>
      <c r="AO11" s="2004"/>
      <c r="AP11" s="2004"/>
      <c r="AQ11" s="2004"/>
      <c r="AR11" s="2004"/>
      <c r="AS11" s="2004"/>
      <c r="AT11" s="2004"/>
      <c r="AU11" s="2004"/>
      <c r="AV11" s="2004"/>
      <c r="AW11" s="2004"/>
      <c r="AX11" s="2004"/>
      <c r="AY11" s="2004"/>
      <c r="AZ11" s="2004"/>
      <c r="BA11" s="2004"/>
      <c r="BB11" s="2004"/>
      <c r="BC11" s="2004"/>
      <c r="BD11" s="2004"/>
    </row>
    <row r="12" spans="16:56" s="71" customFormat="1" ht="24.75" customHeight="1">
      <c r="P12" s="2021" t="s">
        <v>205</v>
      </c>
      <c r="Q12" s="2022"/>
      <c r="R12" s="2022"/>
      <c r="S12" s="2022"/>
      <c r="T12" s="2022"/>
      <c r="U12" s="2022"/>
      <c r="V12" s="2022"/>
      <c r="W12" s="2022"/>
      <c r="X12" s="2022"/>
      <c r="Y12" s="2022"/>
      <c r="Z12" s="2022"/>
      <c r="AA12" s="2022"/>
      <c r="AB12" s="2022"/>
      <c r="AC12" s="2022"/>
      <c r="AD12" s="2022"/>
      <c r="AE12" s="2022"/>
      <c r="AF12" s="2022"/>
      <c r="AG12" s="2022"/>
      <c r="AH12" s="2022"/>
      <c r="AI12" s="2022"/>
      <c r="AJ12" s="2022"/>
      <c r="AK12" s="2022"/>
      <c r="AL12" s="215"/>
      <c r="AM12" s="215"/>
      <c r="AN12" s="2004"/>
      <c r="AO12" s="2004"/>
      <c r="AP12" s="2004"/>
      <c r="AQ12" s="2004"/>
      <c r="AR12" s="2004"/>
      <c r="AS12" s="2004"/>
      <c r="AT12" s="2004"/>
      <c r="AU12" s="2004"/>
      <c r="AV12" s="2004"/>
      <c r="AW12" s="2004"/>
      <c r="AX12" s="2004"/>
      <c r="AY12" s="2004"/>
      <c r="AZ12" s="2004"/>
      <c r="BA12" s="2004"/>
      <c r="BB12" s="2004"/>
      <c r="BC12" s="2004"/>
      <c r="BD12" s="2004"/>
    </row>
    <row r="13" spans="16:56" s="71" customFormat="1" ht="30" customHeight="1">
      <c r="P13" s="2005" t="s">
        <v>269</v>
      </c>
      <c r="Q13" s="2006"/>
      <c r="R13" s="2006"/>
      <c r="S13" s="2006"/>
      <c r="T13" s="2006"/>
      <c r="U13" s="2006"/>
      <c r="V13" s="2006"/>
      <c r="W13" s="2006"/>
      <c r="X13" s="2006"/>
      <c r="Y13" s="2006"/>
      <c r="Z13" s="2006"/>
      <c r="AA13" s="2006"/>
      <c r="AB13" s="2006"/>
      <c r="AC13" s="2006"/>
      <c r="AD13" s="2006"/>
      <c r="AE13" s="2006"/>
      <c r="AF13" s="2006"/>
      <c r="AG13" s="2006"/>
      <c r="AH13" s="2007"/>
      <c r="AI13" s="2007"/>
      <c r="AJ13" s="2007"/>
      <c r="AK13" s="2007"/>
      <c r="AL13" s="2007"/>
      <c r="AM13" s="2007"/>
      <c r="AN13" s="1859"/>
      <c r="AO13" s="1859"/>
      <c r="AP13" s="1859"/>
      <c r="AQ13" s="1859"/>
      <c r="AR13" s="1859"/>
      <c r="AS13" s="1859"/>
      <c r="AT13" s="1859"/>
      <c r="AU13" s="1859"/>
      <c r="AV13" s="1859"/>
      <c r="AW13" s="1859"/>
      <c r="AX13" s="1859"/>
      <c r="AY13" s="1859"/>
      <c r="AZ13" s="1859"/>
      <c r="BA13" s="1859"/>
      <c r="BB13" s="1859"/>
      <c r="BC13" s="1859"/>
      <c r="BD13" s="1859"/>
    </row>
    <row r="14" spans="16:56" s="71" customFormat="1" ht="25.5" customHeight="1">
      <c r="P14" s="2023" t="s">
        <v>595</v>
      </c>
      <c r="Q14" s="2022"/>
      <c r="R14" s="2022"/>
      <c r="S14" s="2022"/>
      <c r="T14" s="2022"/>
      <c r="U14" s="2022"/>
      <c r="V14" s="2022"/>
      <c r="W14" s="2022"/>
      <c r="X14" s="2022"/>
      <c r="Y14" s="2022"/>
      <c r="Z14" s="2022"/>
      <c r="AA14" s="2022"/>
      <c r="AB14" s="2022"/>
      <c r="AC14" s="2022"/>
      <c r="AD14" s="2022"/>
      <c r="AE14" s="2022"/>
      <c r="AF14" s="2022"/>
      <c r="AG14" s="2022"/>
      <c r="AH14" s="2022"/>
      <c r="AI14" s="2022"/>
      <c r="AJ14" s="2022"/>
      <c r="AK14" s="2022"/>
      <c r="AL14" s="2022"/>
      <c r="AM14" s="217"/>
      <c r="AN14" s="1859"/>
      <c r="AO14" s="1859"/>
      <c r="AP14" s="1859"/>
      <c r="AQ14" s="1859"/>
      <c r="AR14" s="1859"/>
      <c r="AS14" s="1859"/>
      <c r="AT14" s="1859"/>
      <c r="AU14" s="1859"/>
      <c r="AV14" s="1859"/>
      <c r="AW14" s="1859"/>
      <c r="AX14" s="1859"/>
      <c r="AY14" s="1859"/>
      <c r="AZ14" s="1859"/>
      <c r="BA14" s="1859"/>
      <c r="BB14" s="1859"/>
      <c r="BC14" s="1859"/>
      <c r="BD14" s="1859"/>
    </row>
    <row r="15" spans="16:56" s="71" customFormat="1" ht="27" customHeight="1">
      <c r="P15" s="2009" t="s">
        <v>596</v>
      </c>
      <c r="Q15" s="2006"/>
      <c r="R15" s="2006"/>
      <c r="S15" s="2006"/>
      <c r="T15" s="2006"/>
      <c r="U15" s="2006"/>
      <c r="V15" s="2006"/>
      <c r="W15" s="2006"/>
      <c r="X15" s="2006"/>
      <c r="Y15" s="2006"/>
      <c r="Z15" s="2006"/>
      <c r="AA15" s="2006"/>
      <c r="AB15" s="2006"/>
      <c r="AC15" s="2006"/>
      <c r="AD15" s="2006"/>
      <c r="AE15" s="2006"/>
      <c r="AF15" s="2006"/>
      <c r="AG15" s="2007"/>
      <c r="AH15" s="2007"/>
      <c r="AI15" s="2007"/>
      <c r="AJ15" s="2007"/>
      <c r="AK15" s="2007"/>
      <c r="AL15" s="2007"/>
      <c r="AM15" s="2007"/>
      <c r="AN15" s="1886"/>
      <c r="AO15" s="1886"/>
      <c r="AP15" s="1886"/>
      <c r="AQ15" s="1886"/>
      <c r="AR15" s="1886"/>
      <c r="AS15" s="1886"/>
      <c r="AT15" s="1886"/>
      <c r="AU15" s="1886"/>
      <c r="AV15" s="1886"/>
      <c r="AW15" s="1886"/>
      <c r="AX15" s="1886"/>
      <c r="AY15" s="1886"/>
      <c r="AZ15" s="1886"/>
      <c r="BA15" s="1886"/>
      <c r="BB15" s="1886"/>
      <c r="BC15" s="1886"/>
      <c r="BD15" s="1886"/>
    </row>
    <row r="16" spans="16:56" s="71" customFormat="1" ht="26.25" customHeight="1">
      <c r="P16" s="2005" t="s">
        <v>560</v>
      </c>
      <c r="Q16" s="2006"/>
      <c r="R16" s="2006"/>
      <c r="S16" s="2006"/>
      <c r="T16" s="2006"/>
      <c r="U16" s="2006"/>
      <c r="V16" s="2006"/>
      <c r="W16" s="2006"/>
      <c r="X16" s="2006"/>
      <c r="Y16" s="2006"/>
      <c r="Z16" s="2006"/>
      <c r="AA16" s="2006"/>
      <c r="AB16" s="2006"/>
      <c r="AC16" s="2006"/>
      <c r="AD16" s="2006"/>
      <c r="AE16" s="2006"/>
      <c r="AF16" s="2006"/>
      <c r="AG16" s="2007"/>
      <c r="AH16" s="2007"/>
      <c r="AI16" s="2007"/>
      <c r="AJ16" s="2007"/>
      <c r="AK16" s="2007"/>
      <c r="AL16" s="2007"/>
      <c r="AM16" s="2007"/>
      <c r="AN16" s="1859"/>
      <c r="AO16" s="1859"/>
      <c r="AP16" s="1859"/>
      <c r="AQ16" s="1859"/>
      <c r="AR16" s="1859"/>
      <c r="AS16" s="1859"/>
      <c r="AT16" s="1859"/>
      <c r="AU16" s="1859"/>
      <c r="AV16" s="1859"/>
      <c r="AW16" s="1859"/>
      <c r="AX16" s="1859"/>
      <c r="AY16" s="1859"/>
      <c r="AZ16" s="1859"/>
      <c r="BA16" s="1859"/>
      <c r="BB16" s="1859"/>
      <c r="BC16" s="1859"/>
      <c r="BD16" s="1859"/>
    </row>
    <row r="17" spans="40:56" s="71" customFormat="1" ht="24.75" customHeight="1">
      <c r="AN17" s="1859"/>
      <c r="AO17" s="1859"/>
      <c r="AP17" s="1859"/>
      <c r="AQ17" s="1859"/>
      <c r="AR17" s="1859"/>
      <c r="AS17" s="1859"/>
      <c r="AT17" s="1859"/>
      <c r="AU17" s="1859"/>
      <c r="AV17" s="1859"/>
      <c r="AW17" s="1859"/>
      <c r="AX17" s="1859"/>
      <c r="AY17" s="1859"/>
      <c r="AZ17" s="1859"/>
      <c r="BA17" s="1859"/>
      <c r="BB17" s="1859"/>
      <c r="BC17" s="1859"/>
      <c r="BD17" s="1859"/>
    </row>
    <row r="18" spans="40:53" s="71" customFormat="1" ht="18" customHeight="1">
      <c r="AN18" s="2008"/>
      <c r="AO18" s="2008"/>
      <c r="AP18" s="2008"/>
      <c r="AQ18" s="2008"/>
      <c r="AR18" s="2008"/>
      <c r="AS18" s="2008"/>
      <c r="AT18" s="2008"/>
      <c r="AU18" s="2008"/>
      <c r="AV18" s="2008"/>
      <c r="AW18" s="2008"/>
      <c r="AX18" s="2008"/>
      <c r="AY18" s="2008"/>
      <c r="AZ18" s="2008"/>
      <c r="BA18" s="2008"/>
    </row>
    <row r="19" spans="1:53" s="71" customFormat="1" ht="25.5">
      <c r="A19" s="2010" t="s">
        <v>94</v>
      </c>
      <c r="B19" s="2010"/>
      <c r="C19" s="2010"/>
      <c r="D19" s="2010"/>
      <c r="E19" s="2010"/>
      <c r="F19" s="2010"/>
      <c r="G19" s="2010"/>
      <c r="H19" s="2010"/>
      <c r="I19" s="2010"/>
      <c r="J19" s="2010"/>
      <c r="K19" s="2010"/>
      <c r="L19" s="2010"/>
      <c r="M19" s="2010"/>
      <c r="N19" s="2010"/>
      <c r="O19" s="2010"/>
      <c r="P19" s="2010"/>
      <c r="Q19" s="2010"/>
      <c r="R19" s="2010"/>
      <c r="S19" s="2010"/>
      <c r="T19" s="2010"/>
      <c r="U19" s="2010"/>
      <c r="V19" s="2010"/>
      <c r="W19" s="2010"/>
      <c r="X19" s="2010"/>
      <c r="Y19" s="2010"/>
      <c r="Z19" s="2010"/>
      <c r="AA19" s="2010"/>
      <c r="AB19" s="2010"/>
      <c r="AC19" s="2010"/>
      <c r="AD19" s="2010"/>
      <c r="AE19" s="2010"/>
      <c r="AF19" s="2010"/>
      <c r="AG19" s="2010"/>
      <c r="AH19" s="2010"/>
      <c r="AI19" s="2010"/>
      <c r="AJ19" s="2010"/>
      <c r="AK19" s="2010"/>
      <c r="AL19" s="2010"/>
      <c r="AM19" s="2010"/>
      <c r="AN19" s="2010"/>
      <c r="AO19" s="2010"/>
      <c r="AP19" s="2010"/>
      <c r="AQ19" s="2010"/>
      <c r="AR19" s="2010"/>
      <c r="AS19" s="2010"/>
      <c r="AT19" s="2010"/>
      <c r="AU19" s="2010"/>
      <c r="AV19" s="2010"/>
      <c r="AW19" s="2010"/>
      <c r="AX19" s="2010"/>
      <c r="AY19" s="2010"/>
      <c r="AZ19" s="2010"/>
      <c r="BA19" s="2010"/>
    </row>
    <row r="20" spans="1:53" ht="18" customHeight="1">
      <c r="A20" s="2003" t="s">
        <v>12</v>
      </c>
      <c r="B20" s="1994" t="s">
        <v>0</v>
      </c>
      <c r="C20" s="1994"/>
      <c r="D20" s="1994"/>
      <c r="E20" s="1994"/>
      <c r="F20" s="1994" t="s">
        <v>1</v>
      </c>
      <c r="G20" s="1994"/>
      <c r="H20" s="1994"/>
      <c r="I20" s="1994"/>
      <c r="J20" s="1994" t="s">
        <v>2</v>
      </c>
      <c r="K20" s="1994"/>
      <c r="L20" s="1994"/>
      <c r="M20" s="1994"/>
      <c r="N20" s="1994" t="s">
        <v>3</v>
      </c>
      <c r="O20" s="1994"/>
      <c r="P20" s="1994"/>
      <c r="Q20" s="1994"/>
      <c r="R20" s="1994"/>
      <c r="S20" s="1995" t="s">
        <v>4</v>
      </c>
      <c r="T20" s="2020"/>
      <c r="U20" s="2020"/>
      <c r="V20" s="2020"/>
      <c r="W20" s="1997"/>
      <c r="X20" s="1995" t="s">
        <v>5</v>
      </c>
      <c r="Y20" s="1996"/>
      <c r="Z20" s="1996"/>
      <c r="AA20" s="1997"/>
      <c r="AB20" s="1994" t="s">
        <v>6</v>
      </c>
      <c r="AC20" s="1994"/>
      <c r="AD20" s="1994"/>
      <c r="AE20" s="1994"/>
      <c r="AF20" s="1994" t="s">
        <v>7</v>
      </c>
      <c r="AG20" s="1994"/>
      <c r="AH20" s="1994"/>
      <c r="AI20" s="1994"/>
      <c r="AJ20" s="1995" t="s">
        <v>8</v>
      </c>
      <c r="AK20" s="2020"/>
      <c r="AL20" s="2020"/>
      <c r="AM20" s="2020"/>
      <c r="AN20" s="1997"/>
      <c r="AO20" s="1995" t="s">
        <v>9</v>
      </c>
      <c r="AP20" s="1996"/>
      <c r="AQ20" s="1996"/>
      <c r="AR20" s="1997"/>
      <c r="AS20" s="1994" t="s">
        <v>10</v>
      </c>
      <c r="AT20" s="1994"/>
      <c r="AU20" s="1994"/>
      <c r="AV20" s="1994"/>
      <c r="AW20" s="1994" t="s">
        <v>11</v>
      </c>
      <c r="AX20" s="1994"/>
      <c r="AY20" s="1994"/>
      <c r="AZ20" s="1994"/>
      <c r="BA20" s="1994"/>
    </row>
    <row r="21" spans="1:53" s="72" customFormat="1" ht="20.25" customHeight="1">
      <c r="A21" s="2003"/>
      <c r="B21" s="380">
        <v>1</v>
      </c>
      <c r="C21" s="380">
        <v>2</v>
      </c>
      <c r="D21" s="380">
        <v>3</v>
      </c>
      <c r="E21" s="380">
        <v>4</v>
      </c>
      <c r="F21" s="380">
        <v>5</v>
      </c>
      <c r="G21" s="380">
        <v>6</v>
      </c>
      <c r="H21" s="380">
        <v>7</v>
      </c>
      <c r="I21" s="380">
        <v>8</v>
      </c>
      <c r="J21" s="380">
        <v>9</v>
      </c>
      <c r="K21" s="380">
        <v>10</v>
      </c>
      <c r="L21" s="542">
        <v>11</v>
      </c>
      <c r="M21" s="380">
        <v>12</v>
      </c>
      <c r="N21" s="380">
        <v>13</v>
      </c>
      <c r="O21" s="380">
        <v>14</v>
      </c>
      <c r="P21" s="380">
        <v>15</v>
      </c>
      <c r="Q21" s="380">
        <v>16</v>
      </c>
      <c r="R21" s="380">
        <v>17</v>
      </c>
      <c r="S21" s="380">
        <v>18</v>
      </c>
      <c r="T21" s="380">
        <v>19</v>
      </c>
      <c r="U21" s="380">
        <v>20</v>
      </c>
      <c r="V21" s="380">
        <v>21</v>
      </c>
      <c r="W21" s="542">
        <v>22</v>
      </c>
      <c r="X21" s="380">
        <v>23</v>
      </c>
      <c r="Y21" s="380">
        <v>24</v>
      </c>
      <c r="Z21" s="380">
        <v>25</v>
      </c>
      <c r="AA21" s="380">
        <v>26</v>
      </c>
      <c r="AB21" s="380">
        <v>27</v>
      </c>
      <c r="AC21" s="380">
        <v>28</v>
      </c>
      <c r="AD21" s="380">
        <v>29</v>
      </c>
      <c r="AE21" s="380">
        <v>30</v>
      </c>
      <c r="AF21" s="380">
        <v>31</v>
      </c>
      <c r="AG21" s="380">
        <v>32</v>
      </c>
      <c r="AH21" s="380">
        <v>33</v>
      </c>
      <c r="AI21" s="380">
        <v>34</v>
      </c>
      <c r="AJ21" s="380">
        <v>35</v>
      </c>
      <c r="AK21" s="380">
        <v>36</v>
      </c>
      <c r="AL21" s="380">
        <v>37</v>
      </c>
      <c r="AM21" s="380">
        <v>38</v>
      </c>
      <c r="AN21" s="380">
        <v>39</v>
      </c>
      <c r="AO21" s="380">
        <v>40</v>
      </c>
      <c r="AP21" s="380">
        <v>41</v>
      </c>
      <c r="AQ21" s="380">
        <v>42</v>
      </c>
      <c r="AR21" s="380">
        <v>43</v>
      </c>
      <c r="AS21" s="380">
        <v>44</v>
      </c>
      <c r="AT21" s="380">
        <v>45</v>
      </c>
      <c r="AU21" s="542">
        <v>46</v>
      </c>
      <c r="AV21" s="542">
        <v>47</v>
      </c>
      <c r="AW21" s="542">
        <v>48</v>
      </c>
      <c r="AX21" s="542">
        <v>49</v>
      </c>
      <c r="AY21" s="542">
        <v>50</v>
      </c>
      <c r="AZ21" s="542">
        <v>51</v>
      </c>
      <c r="BA21" s="380">
        <v>52</v>
      </c>
    </row>
    <row r="22" spans="1:53" ht="19.5" customHeight="1">
      <c r="A22" s="218" t="s">
        <v>109</v>
      </c>
      <c r="B22" s="381" t="s">
        <v>82</v>
      </c>
      <c r="C22" s="381" t="s">
        <v>82</v>
      </c>
      <c r="D22" s="381" t="s">
        <v>82</v>
      </c>
      <c r="E22" s="381" t="s">
        <v>82</v>
      </c>
      <c r="F22" s="381" t="s">
        <v>82</v>
      </c>
      <c r="G22" s="381" t="s">
        <v>82</v>
      </c>
      <c r="H22" s="381" t="s">
        <v>82</v>
      </c>
      <c r="I22" s="381" t="s">
        <v>82</v>
      </c>
      <c r="J22" s="381" t="s">
        <v>82</v>
      </c>
      <c r="K22" s="381" t="s">
        <v>82</v>
      </c>
      <c r="L22" s="381" t="s">
        <v>82</v>
      </c>
      <c r="M22" s="381" t="s">
        <v>82</v>
      </c>
      <c r="N22" s="381" t="s">
        <v>82</v>
      </c>
      <c r="O22" s="381" t="s">
        <v>82</v>
      </c>
      <c r="P22" s="381" t="s">
        <v>82</v>
      </c>
      <c r="Q22" s="382" t="s">
        <v>15</v>
      </c>
      <c r="R22" s="382" t="s">
        <v>15</v>
      </c>
      <c r="S22" s="381" t="s">
        <v>18</v>
      </c>
      <c r="T22" s="381" t="s">
        <v>82</v>
      </c>
      <c r="U22" s="381" t="s">
        <v>82</v>
      </c>
      <c r="V22" s="381" t="s">
        <v>82</v>
      </c>
      <c r="W22" s="381" t="s">
        <v>82</v>
      </c>
      <c r="X22" s="381" t="s">
        <v>82</v>
      </c>
      <c r="Y22" s="381" t="s">
        <v>82</v>
      </c>
      <c r="Z22" s="381" t="s">
        <v>82</v>
      </c>
      <c r="AA22" s="381" t="s">
        <v>82</v>
      </c>
      <c r="AB22" s="381" t="s">
        <v>82</v>
      </c>
      <c r="AC22" s="381" t="s">
        <v>594</v>
      </c>
      <c r="AD22" s="381" t="s">
        <v>18</v>
      </c>
      <c r="AE22" s="381" t="s">
        <v>18</v>
      </c>
      <c r="AF22" s="381" t="s">
        <v>82</v>
      </c>
      <c r="AG22" s="381" t="s">
        <v>82</v>
      </c>
      <c r="AH22" s="381" t="s">
        <v>82</v>
      </c>
      <c r="AI22" s="381" t="s">
        <v>82</v>
      </c>
      <c r="AJ22" s="381" t="s">
        <v>82</v>
      </c>
      <c r="AK22" s="381" t="s">
        <v>82</v>
      </c>
      <c r="AL22" s="381" t="s">
        <v>82</v>
      </c>
      <c r="AM22" s="381" t="s">
        <v>82</v>
      </c>
      <c r="AN22" s="381" t="s">
        <v>82</v>
      </c>
      <c r="AO22" s="381" t="s">
        <v>82</v>
      </c>
      <c r="AP22" s="382" t="s">
        <v>15</v>
      </c>
      <c r="AQ22" s="382" t="s">
        <v>15</v>
      </c>
      <c r="AR22" s="382" t="s">
        <v>15</v>
      </c>
      <c r="AS22" s="382" t="s">
        <v>17</v>
      </c>
      <c r="AT22" s="382" t="s">
        <v>17</v>
      </c>
      <c r="AU22" s="382" t="s">
        <v>18</v>
      </c>
      <c r="AV22" s="382" t="s">
        <v>18</v>
      </c>
      <c r="AW22" s="381" t="s">
        <v>18</v>
      </c>
      <c r="AX22" s="381" t="s">
        <v>18</v>
      </c>
      <c r="AY22" s="381" t="s">
        <v>18</v>
      </c>
      <c r="AZ22" s="381" t="s">
        <v>18</v>
      </c>
      <c r="BA22" s="383" t="s">
        <v>18</v>
      </c>
    </row>
    <row r="23" spans="1:53" ht="19.5" customHeight="1" thickBot="1">
      <c r="A23" s="218" t="s">
        <v>110</v>
      </c>
      <c r="B23" s="384" t="s">
        <v>82</v>
      </c>
      <c r="C23" s="384" t="s">
        <v>82</v>
      </c>
      <c r="D23" s="384" t="s">
        <v>82</v>
      </c>
      <c r="E23" s="384" t="s">
        <v>82</v>
      </c>
      <c r="F23" s="384" t="s">
        <v>82</v>
      </c>
      <c r="G23" s="384" t="s">
        <v>82</v>
      </c>
      <c r="H23" s="384" t="s">
        <v>82</v>
      </c>
      <c r="I23" s="384" t="s">
        <v>82</v>
      </c>
      <c r="J23" s="384" t="s">
        <v>82</v>
      </c>
      <c r="K23" s="384" t="s">
        <v>82</v>
      </c>
      <c r="L23" s="384" t="s">
        <v>82</v>
      </c>
      <c r="M23" s="384" t="s">
        <v>82</v>
      </c>
      <c r="N23" s="384" t="s">
        <v>82</v>
      </c>
      <c r="O23" s="384" t="s">
        <v>82</v>
      </c>
      <c r="P23" s="384" t="s">
        <v>82</v>
      </c>
      <c r="Q23" s="384" t="s">
        <v>15</v>
      </c>
      <c r="R23" s="384" t="s">
        <v>15</v>
      </c>
      <c r="S23" s="384" t="s">
        <v>18</v>
      </c>
      <c r="T23" s="384" t="s">
        <v>82</v>
      </c>
      <c r="U23" s="384" t="s">
        <v>82</v>
      </c>
      <c r="V23" s="384" t="s">
        <v>82</v>
      </c>
      <c r="W23" s="384" t="s">
        <v>82</v>
      </c>
      <c r="X23" s="384" t="s">
        <v>82</v>
      </c>
      <c r="Y23" s="384" t="s">
        <v>82</v>
      </c>
      <c r="Z23" s="384" t="s">
        <v>82</v>
      </c>
      <c r="AA23" s="384" t="s">
        <v>82</v>
      </c>
      <c r="AB23" s="384" t="s">
        <v>82</v>
      </c>
      <c r="AC23" s="381" t="s">
        <v>15</v>
      </c>
      <c r="AD23" s="384" t="s">
        <v>17</v>
      </c>
      <c r="AE23" s="384" t="s">
        <v>17</v>
      </c>
      <c r="AF23" s="385" t="s">
        <v>95</v>
      </c>
      <c r="AG23" s="385" t="s">
        <v>95</v>
      </c>
      <c r="AH23" s="385" t="s">
        <v>95</v>
      </c>
      <c r="AI23" s="385" t="s">
        <v>95</v>
      </c>
      <c r="AJ23" s="385" t="s">
        <v>95</v>
      </c>
      <c r="AK23" s="385" t="s">
        <v>95</v>
      </c>
      <c r="AL23" s="385" t="s">
        <v>95</v>
      </c>
      <c r="AM23" s="385" t="s">
        <v>95</v>
      </c>
      <c r="AN23" s="386" t="s">
        <v>15</v>
      </c>
      <c r="AO23" s="384" t="s">
        <v>48</v>
      </c>
      <c r="AP23" s="384" t="s">
        <v>48</v>
      </c>
      <c r="AQ23" s="384" t="s">
        <v>48</v>
      </c>
      <c r="AR23" s="384" t="s">
        <v>609</v>
      </c>
      <c r="AS23" s="1998" t="s">
        <v>206</v>
      </c>
      <c r="AT23" s="1999"/>
      <c r="AU23" s="1999"/>
      <c r="AV23" s="1999"/>
      <c r="AW23" s="1999"/>
      <c r="AX23" s="1999"/>
      <c r="AY23" s="1999"/>
      <c r="AZ23" s="1999"/>
      <c r="BA23" s="2000"/>
    </row>
    <row r="24" spans="1:53" ht="19.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 t="s">
        <v>32</v>
      </c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</row>
    <row r="25" spans="1:53" s="219" customFormat="1" ht="42.75" customHeight="1">
      <c r="A25" s="2001" t="s">
        <v>613</v>
      </c>
      <c r="B25" s="2001"/>
      <c r="C25" s="2001"/>
      <c r="D25" s="2001"/>
      <c r="E25" s="2001"/>
      <c r="F25" s="2001"/>
      <c r="G25" s="2001"/>
      <c r="H25" s="2001"/>
      <c r="I25" s="2001"/>
      <c r="J25" s="2002"/>
      <c r="K25" s="2002"/>
      <c r="L25" s="2002"/>
      <c r="M25" s="2002"/>
      <c r="N25" s="2002"/>
      <c r="O25" s="2002"/>
      <c r="P25" s="2002"/>
      <c r="Q25" s="2002"/>
      <c r="R25" s="2002"/>
      <c r="S25" s="2002"/>
      <c r="T25" s="2002"/>
      <c r="U25" s="2002"/>
      <c r="V25" s="2002"/>
      <c r="W25" s="2002"/>
      <c r="X25" s="2002"/>
      <c r="Y25" s="2002"/>
      <c r="Z25" s="2002"/>
      <c r="AA25" s="2002"/>
      <c r="AB25" s="2002"/>
      <c r="AC25" s="2002"/>
      <c r="AD25" s="2002"/>
      <c r="AE25" s="2002"/>
      <c r="AF25" s="2002"/>
      <c r="AG25" s="2002"/>
      <c r="AH25" s="2002"/>
      <c r="AI25" s="2002"/>
      <c r="AJ25" s="2002"/>
      <c r="AK25" s="2002"/>
      <c r="AL25" s="2002"/>
      <c r="AM25" s="2002"/>
      <c r="AN25" s="2002"/>
      <c r="AO25" s="2002"/>
      <c r="AP25" s="2002"/>
      <c r="AQ25" s="2002"/>
      <c r="AR25" s="2002"/>
      <c r="AS25" s="2002"/>
      <c r="AT25" s="2002"/>
      <c r="AU25" s="2002"/>
      <c r="AV25" s="220"/>
      <c r="AW25" s="220"/>
      <c r="AX25" s="220"/>
      <c r="AY25" s="220"/>
      <c r="AZ25" s="220"/>
      <c r="BA25" s="70"/>
    </row>
    <row r="26" spans="1:53" s="219" customFormat="1" ht="15.7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20"/>
      <c r="AW26" s="220"/>
      <c r="AX26" s="220"/>
      <c r="AY26" s="220"/>
      <c r="AZ26" s="220"/>
      <c r="BA26" s="70"/>
    </row>
    <row r="27" spans="1:53" ht="21.75" customHeight="1">
      <c r="A27" s="1970" t="s">
        <v>104</v>
      </c>
      <c r="B27" s="1971"/>
      <c r="C27" s="1971"/>
      <c r="D27" s="1971"/>
      <c r="E27" s="1971"/>
      <c r="F27" s="1971"/>
      <c r="G27" s="1971"/>
      <c r="H27" s="1971"/>
      <c r="I27" s="1971"/>
      <c r="J27" s="1971"/>
      <c r="K27" s="1971"/>
      <c r="L27" s="1971"/>
      <c r="M27" s="1971"/>
      <c r="N27" s="1971"/>
      <c r="O27" s="1971"/>
      <c r="P27" s="1971"/>
      <c r="Q27" s="1971"/>
      <c r="R27" s="1971"/>
      <c r="S27" s="1971"/>
      <c r="T27" s="1971"/>
      <c r="U27" s="1971"/>
      <c r="V27" s="1971"/>
      <c r="W27" s="1971"/>
      <c r="X27" s="1971"/>
      <c r="Y27" s="1971"/>
      <c r="Z27" s="1971"/>
      <c r="AA27" s="1971"/>
      <c r="AB27" s="1971"/>
      <c r="AC27" s="1971"/>
      <c r="AD27" s="1971"/>
      <c r="AE27" s="1971"/>
      <c r="AF27" s="1971"/>
      <c r="AG27" s="1971"/>
      <c r="AH27" s="1971"/>
      <c r="AI27" s="1971"/>
      <c r="AJ27" s="1971"/>
      <c r="AK27" s="1971"/>
      <c r="AL27" s="1971"/>
      <c r="AM27" s="1971"/>
      <c r="AN27" s="1971"/>
      <c r="AO27" s="1971"/>
      <c r="AP27" s="1971"/>
      <c r="AQ27" s="1971"/>
      <c r="AR27" s="1971"/>
      <c r="AS27" s="1971"/>
      <c r="AT27" s="1971"/>
      <c r="AU27" s="1971"/>
      <c r="AV27" s="1971"/>
      <c r="AW27" s="1971"/>
      <c r="AX27" s="1971"/>
      <c r="AY27" s="1971"/>
      <c r="AZ27" s="1971"/>
      <c r="BA27" s="1971"/>
    </row>
    <row r="28" spans="1:53" ht="22.5" customHeight="1">
      <c r="A28" s="1972" t="s">
        <v>12</v>
      </c>
      <c r="B28" s="1973"/>
      <c r="C28" s="1978" t="s">
        <v>13</v>
      </c>
      <c r="D28" s="1979"/>
      <c r="E28" s="1979"/>
      <c r="F28" s="1973"/>
      <c r="G28" s="1982" t="s">
        <v>614</v>
      </c>
      <c r="H28" s="1939"/>
      <c r="I28" s="1940"/>
      <c r="J28" s="1949" t="s">
        <v>16</v>
      </c>
      <c r="K28" s="1979"/>
      <c r="L28" s="1979"/>
      <c r="M28" s="1973"/>
      <c r="N28" s="1949" t="s">
        <v>96</v>
      </c>
      <c r="O28" s="1979"/>
      <c r="P28" s="1973"/>
      <c r="Q28" s="1949" t="s">
        <v>97</v>
      </c>
      <c r="R28" s="1959"/>
      <c r="S28" s="1960"/>
      <c r="T28" s="1949" t="s">
        <v>98</v>
      </c>
      <c r="U28" s="1979"/>
      <c r="V28" s="1973"/>
      <c r="W28" s="1949" t="s">
        <v>99</v>
      </c>
      <c r="X28" s="1979"/>
      <c r="Y28" s="1973"/>
      <c r="Z28" s="222"/>
      <c r="AA28" s="1947" t="s">
        <v>100</v>
      </c>
      <c r="AB28" s="1948"/>
      <c r="AC28" s="1948"/>
      <c r="AD28" s="1948"/>
      <c r="AE28" s="1948"/>
      <c r="AF28" s="1949" t="s">
        <v>593</v>
      </c>
      <c r="AG28" s="1950"/>
      <c r="AH28" s="1951"/>
      <c r="AI28" s="1949" t="s">
        <v>101</v>
      </c>
      <c r="AJ28" s="1989"/>
      <c r="AK28" s="1990"/>
      <c r="AL28" s="223"/>
      <c r="AM28" s="1890" t="s">
        <v>102</v>
      </c>
      <c r="AN28" s="1891"/>
      <c r="AO28" s="1892"/>
      <c r="AP28" s="1899" t="s">
        <v>207</v>
      </c>
      <c r="AQ28" s="1900"/>
      <c r="AR28" s="1900"/>
      <c r="AS28" s="1900"/>
      <c r="AT28" s="1900"/>
      <c r="AU28" s="1900"/>
      <c r="AV28" s="1900"/>
      <c r="AW28" s="1900"/>
      <c r="AX28" s="1900" t="s">
        <v>593</v>
      </c>
      <c r="AY28" s="1900"/>
      <c r="AZ28" s="1900"/>
      <c r="BA28" s="1903"/>
    </row>
    <row r="29" spans="1:53" ht="15.75" customHeight="1">
      <c r="A29" s="1974"/>
      <c r="B29" s="1975"/>
      <c r="C29" s="1974"/>
      <c r="D29" s="1980"/>
      <c r="E29" s="1980"/>
      <c r="F29" s="1975"/>
      <c r="G29" s="1983"/>
      <c r="H29" s="1984"/>
      <c r="I29" s="1985"/>
      <c r="J29" s="1974"/>
      <c r="K29" s="1980"/>
      <c r="L29" s="1980"/>
      <c r="M29" s="1975"/>
      <c r="N29" s="1974"/>
      <c r="O29" s="1980"/>
      <c r="P29" s="1975"/>
      <c r="Q29" s="1961"/>
      <c r="R29" s="1962"/>
      <c r="S29" s="1963"/>
      <c r="T29" s="1974"/>
      <c r="U29" s="1980"/>
      <c r="V29" s="1975"/>
      <c r="W29" s="1974"/>
      <c r="X29" s="1980"/>
      <c r="Y29" s="1975"/>
      <c r="Z29" s="222"/>
      <c r="AA29" s="1948"/>
      <c r="AB29" s="1948"/>
      <c r="AC29" s="1948"/>
      <c r="AD29" s="1948"/>
      <c r="AE29" s="1948"/>
      <c r="AF29" s="1952"/>
      <c r="AG29" s="1953"/>
      <c r="AH29" s="1954"/>
      <c r="AI29" s="1991"/>
      <c r="AJ29" s="1992"/>
      <c r="AK29" s="1993"/>
      <c r="AL29" s="224"/>
      <c r="AM29" s="1893"/>
      <c r="AN29" s="1894"/>
      <c r="AO29" s="1895"/>
      <c r="AP29" s="1899"/>
      <c r="AQ29" s="1900"/>
      <c r="AR29" s="1900"/>
      <c r="AS29" s="1900"/>
      <c r="AT29" s="1900"/>
      <c r="AU29" s="1900"/>
      <c r="AV29" s="1900"/>
      <c r="AW29" s="1900"/>
      <c r="AX29" s="1900"/>
      <c r="AY29" s="1900"/>
      <c r="AZ29" s="1900"/>
      <c r="BA29" s="1903"/>
    </row>
    <row r="30" spans="1:53" ht="58.5" customHeight="1">
      <c r="A30" s="1976"/>
      <c r="B30" s="1977"/>
      <c r="C30" s="1976"/>
      <c r="D30" s="1981"/>
      <c r="E30" s="1981"/>
      <c r="F30" s="1977"/>
      <c r="G30" s="1986"/>
      <c r="H30" s="1987"/>
      <c r="I30" s="1988"/>
      <c r="J30" s="1976"/>
      <c r="K30" s="1981"/>
      <c r="L30" s="1981"/>
      <c r="M30" s="1977"/>
      <c r="N30" s="1976"/>
      <c r="O30" s="1981"/>
      <c r="P30" s="1977"/>
      <c r="Q30" s="1964"/>
      <c r="R30" s="1965"/>
      <c r="S30" s="1966"/>
      <c r="T30" s="1976"/>
      <c r="U30" s="1981"/>
      <c r="V30" s="1977"/>
      <c r="W30" s="1976"/>
      <c r="X30" s="1981"/>
      <c r="Y30" s="1977"/>
      <c r="Z30" s="222"/>
      <c r="AA30" s="1955" t="s">
        <v>105</v>
      </c>
      <c r="AB30" s="1956"/>
      <c r="AC30" s="1956"/>
      <c r="AD30" s="1956"/>
      <c r="AE30" s="1956"/>
      <c r="AF30" s="1929" t="s">
        <v>586</v>
      </c>
      <c r="AG30" s="1957"/>
      <c r="AH30" s="1958"/>
      <c r="AI30" s="1929">
        <v>2</v>
      </c>
      <c r="AJ30" s="1957"/>
      <c r="AK30" s="1958"/>
      <c r="AL30" s="224"/>
      <c r="AM30" s="1893"/>
      <c r="AN30" s="1894"/>
      <c r="AO30" s="1895"/>
      <c r="AP30" s="1899"/>
      <c r="AQ30" s="1900"/>
      <c r="AR30" s="1900"/>
      <c r="AS30" s="1900"/>
      <c r="AT30" s="1900"/>
      <c r="AU30" s="1900"/>
      <c r="AV30" s="1900"/>
      <c r="AW30" s="1900"/>
      <c r="AX30" s="1900"/>
      <c r="AY30" s="1900"/>
      <c r="AZ30" s="1900"/>
      <c r="BA30" s="1903"/>
    </row>
    <row r="31" spans="1:53" ht="40.5" customHeight="1">
      <c r="A31" s="1936" t="s">
        <v>109</v>
      </c>
      <c r="B31" s="1937"/>
      <c r="C31" s="1929">
        <v>34</v>
      </c>
      <c r="D31" s="1916"/>
      <c r="E31" s="1916"/>
      <c r="F31" s="1917"/>
      <c r="G31" s="1941">
        <v>6</v>
      </c>
      <c r="H31" s="1942"/>
      <c r="I31" s="1943"/>
      <c r="J31" s="1941">
        <v>2</v>
      </c>
      <c r="K31" s="1942"/>
      <c r="L31" s="1942"/>
      <c r="M31" s="1943"/>
      <c r="N31" s="1944"/>
      <c r="O31" s="1945"/>
      <c r="P31" s="1946"/>
      <c r="Q31" s="1933"/>
      <c r="R31" s="1934"/>
      <c r="S31" s="1935"/>
      <c r="T31" s="1941">
        <v>10</v>
      </c>
      <c r="U31" s="1916"/>
      <c r="V31" s="1917"/>
      <c r="W31" s="1929">
        <f>C31+G31+J31+N31+Q31+T31</f>
        <v>52</v>
      </c>
      <c r="X31" s="1916"/>
      <c r="Y31" s="1917"/>
      <c r="Z31" s="222"/>
      <c r="AA31" s="1955" t="s">
        <v>508</v>
      </c>
      <c r="AB31" s="1956"/>
      <c r="AC31" s="1956"/>
      <c r="AD31" s="1956"/>
      <c r="AE31" s="1956"/>
      <c r="AF31" s="1929" t="s">
        <v>588</v>
      </c>
      <c r="AG31" s="1957"/>
      <c r="AH31" s="1958"/>
      <c r="AI31" s="1967" t="s">
        <v>612</v>
      </c>
      <c r="AJ31" s="1968"/>
      <c r="AK31" s="1969"/>
      <c r="AL31" s="224"/>
      <c r="AM31" s="1896"/>
      <c r="AN31" s="1897"/>
      <c r="AO31" s="1898"/>
      <c r="AP31" s="1901"/>
      <c r="AQ31" s="1902"/>
      <c r="AR31" s="1902"/>
      <c r="AS31" s="1902"/>
      <c r="AT31" s="1902"/>
      <c r="AU31" s="1902"/>
      <c r="AV31" s="1902"/>
      <c r="AW31" s="1902"/>
      <c r="AX31" s="1900"/>
      <c r="AY31" s="1900"/>
      <c r="AZ31" s="1900"/>
      <c r="BA31" s="1903"/>
    </row>
    <row r="32" spans="1:53" ht="36" customHeight="1">
      <c r="A32" s="1936" t="s">
        <v>110</v>
      </c>
      <c r="B32" s="1937"/>
      <c r="C32" s="1938" t="s">
        <v>634</v>
      </c>
      <c r="D32" s="1939"/>
      <c r="E32" s="1939"/>
      <c r="F32" s="1940"/>
      <c r="G32" s="1875">
        <v>4</v>
      </c>
      <c r="H32" s="1930"/>
      <c r="I32" s="1931"/>
      <c r="J32" s="1875" t="s">
        <v>610</v>
      </c>
      <c r="K32" s="1930"/>
      <c r="L32" s="1930"/>
      <c r="M32" s="1931"/>
      <c r="N32" s="1938" t="s">
        <v>106</v>
      </c>
      <c r="O32" s="1939"/>
      <c r="P32" s="1940"/>
      <c r="Q32" s="1875">
        <v>1</v>
      </c>
      <c r="R32" s="1930"/>
      <c r="S32" s="1931"/>
      <c r="T32" s="1932" t="s">
        <v>31</v>
      </c>
      <c r="U32" s="1930"/>
      <c r="V32" s="1931"/>
      <c r="W32" s="1932" t="s">
        <v>208</v>
      </c>
      <c r="X32" s="1930"/>
      <c r="Y32" s="1931"/>
      <c r="Z32" s="222"/>
      <c r="AA32" s="1869" t="s">
        <v>56</v>
      </c>
      <c r="AB32" s="1870"/>
      <c r="AC32" s="1870"/>
      <c r="AD32" s="1870"/>
      <c r="AE32" s="1871"/>
      <c r="AF32" s="1875" t="s">
        <v>588</v>
      </c>
      <c r="AG32" s="1876"/>
      <c r="AH32" s="1877"/>
      <c r="AI32" s="1918" t="s">
        <v>107</v>
      </c>
      <c r="AJ32" s="1919"/>
      <c r="AK32" s="1920"/>
      <c r="AL32" s="225"/>
      <c r="AM32" s="1875" t="s">
        <v>605</v>
      </c>
      <c r="AN32" s="1876"/>
      <c r="AO32" s="1877"/>
      <c r="AP32" s="1907" t="s">
        <v>606</v>
      </c>
      <c r="AQ32" s="1907"/>
      <c r="AR32" s="1907"/>
      <c r="AS32" s="1907"/>
      <c r="AT32" s="1907"/>
      <c r="AU32" s="1907"/>
      <c r="AV32" s="1907"/>
      <c r="AW32" s="1907"/>
      <c r="AX32" s="1909" t="s">
        <v>588</v>
      </c>
      <c r="AY32" s="1910"/>
      <c r="AZ32" s="1910"/>
      <c r="BA32" s="1911"/>
    </row>
    <row r="33" spans="1:53" ht="33" customHeight="1">
      <c r="A33" s="1924" t="s">
        <v>19</v>
      </c>
      <c r="B33" s="1925"/>
      <c r="C33" s="1926" t="s">
        <v>635</v>
      </c>
      <c r="D33" s="1927"/>
      <c r="E33" s="1927"/>
      <c r="F33" s="1928"/>
      <c r="G33" s="1915" t="s">
        <v>209</v>
      </c>
      <c r="H33" s="1916"/>
      <c r="I33" s="1917"/>
      <c r="J33" s="1929" t="s">
        <v>611</v>
      </c>
      <c r="K33" s="1916"/>
      <c r="L33" s="1916"/>
      <c r="M33" s="1917"/>
      <c r="N33" s="1926" t="s">
        <v>106</v>
      </c>
      <c r="O33" s="1927"/>
      <c r="P33" s="1928"/>
      <c r="Q33" s="1929">
        <v>1</v>
      </c>
      <c r="R33" s="1916"/>
      <c r="S33" s="1917"/>
      <c r="T33" s="1915" t="s">
        <v>636</v>
      </c>
      <c r="U33" s="1916"/>
      <c r="V33" s="1917"/>
      <c r="W33" s="1915" t="s">
        <v>103</v>
      </c>
      <c r="X33" s="1916"/>
      <c r="Y33" s="1917"/>
      <c r="Z33" s="222"/>
      <c r="AA33" s="1872"/>
      <c r="AB33" s="1873"/>
      <c r="AC33" s="1873"/>
      <c r="AD33" s="1873"/>
      <c r="AE33" s="1874"/>
      <c r="AF33" s="1878"/>
      <c r="AG33" s="1879"/>
      <c r="AH33" s="1880"/>
      <c r="AI33" s="1921"/>
      <c r="AJ33" s="1922"/>
      <c r="AK33" s="1923"/>
      <c r="AL33" s="226"/>
      <c r="AM33" s="1878"/>
      <c r="AN33" s="1879"/>
      <c r="AO33" s="1880"/>
      <c r="AP33" s="1908"/>
      <c r="AQ33" s="1908"/>
      <c r="AR33" s="1908"/>
      <c r="AS33" s="1908"/>
      <c r="AT33" s="1908"/>
      <c r="AU33" s="1908"/>
      <c r="AV33" s="1908"/>
      <c r="AW33" s="1908"/>
      <c r="AX33" s="1912"/>
      <c r="AY33" s="1913"/>
      <c r="AZ33" s="1913"/>
      <c r="BA33" s="1914"/>
    </row>
    <row r="34" spans="1:53" ht="19.5" customHeight="1">
      <c r="A34" s="1881"/>
      <c r="B34" s="1861"/>
      <c r="C34" s="1867"/>
      <c r="D34" s="1868"/>
      <c r="E34" s="1868"/>
      <c r="F34" s="1868"/>
      <c r="G34" s="1881"/>
      <c r="H34" s="1861"/>
      <c r="I34" s="1861"/>
      <c r="J34" s="1881"/>
      <c r="K34" s="1861"/>
      <c r="L34" s="1861"/>
      <c r="M34" s="1861"/>
      <c r="N34" s="1867"/>
      <c r="O34" s="1868"/>
      <c r="P34" s="1868"/>
      <c r="Q34" s="1905"/>
      <c r="R34" s="1906"/>
      <c r="S34" s="1906"/>
      <c r="T34" s="1860"/>
      <c r="U34" s="1861"/>
      <c r="V34" s="1861"/>
      <c r="W34" s="1860"/>
      <c r="X34" s="1861"/>
      <c r="Y34" s="1861"/>
      <c r="Z34" s="222"/>
      <c r="AL34" s="225"/>
      <c r="AM34" s="1887"/>
      <c r="AN34" s="1887"/>
      <c r="AO34" s="1887"/>
      <c r="AP34" s="1888"/>
      <c r="AQ34" s="1888"/>
      <c r="AR34" s="1888"/>
      <c r="AS34" s="1888"/>
      <c r="AT34" s="1888"/>
      <c r="AU34" s="1888"/>
      <c r="AV34" s="1888"/>
      <c r="AW34" s="1888"/>
      <c r="AX34" s="1888"/>
      <c r="AY34" s="1888"/>
      <c r="AZ34" s="1888"/>
      <c r="BA34" s="1889"/>
    </row>
    <row r="35" spans="1:53" ht="21.75" customHeight="1">
      <c r="A35" s="1865"/>
      <c r="B35" s="1866"/>
      <c r="C35" s="1867"/>
      <c r="D35" s="1868"/>
      <c r="E35" s="1868"/>
      <c r="F35" s="1868"/>
      <c r="G35" s="1881"/>
      <c r="H35" s="1861"/>
      <c r="I35" s="1861"/>
      <c r="J35" s="1904"/>
      <c r="K35" s="1866"/>
      <c r="L35" s="1866"/>
      <c r="M35" s="1866"/>
      <c r="N35" s="1867"/>
      <c r="O35" s="1868"/>
      <c r="P35" s="1868"/>
      <c r="Q35" s="1905"/>
      <c r="R35" s="1906"/>
      <c r="S35" s="1906"/>
      <c r="T35" s="1881"/>
      <c r="U35" s="1861"/>
      <c r="V35" s="1861"/>
      <c r="W35" s="1860"/>
      <c r="X35" s="1861"/>
      <c r="Y35" s="1861"/>
      <c r="Z35" s="222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5"/>
      <c r="AM35" s="1862"/>
      <c r="AN35" s="1862"/>
      <c r="AO35" s="1862"/>
      <c r="AP35" s="1863"/>
      <c r="AQ35" s="1863"/>
      <c r="AR35" s="1863"/>
      <c r="AS35" s="1863"/>
      <c r="AT35" s="1863"/>
      <c r="AU35" s="1863"/>
      <c r="AV35" s="1863"/>
      <c r="AW35" s="1863"/>
      <c r="AX35" s="1863"/>
      <c r="AY35" s="1863"/>
      <c r="AZ35" s="1863"/>
      <c r="BA35" s="1864"/>
    </row>
  </sheetData>
  <sheetProtection selectLockedCells="1" selectUnlockedCells="1"/>
  <mergeCells count="116">
    <mergeCell ref="A5:O5"/>
    <mergeCell ref="P8:AM8"/>
    <mergeCell ref="S20:W20"/>
    <mergeCell ref="X20:AA20"/>
    <mergeCell ref="AJ20:AN20"/>
    <mergeCell ref="AN15:BD15"/>
    <mergeCell ref="AN16:BD17"/>
    <mergeCell ref="P11:AA11"/>
    <mergeCell ref="P12:AK12"/>
    <mergeCell ref="P14:AL14"/>
    <mergeCell ref="AF20:AI20"/>
    <mergeCell ref="AS20:AV20"/>
    <mergeCell ref="A8:O8"/>
    <mergeCell ref="A10:O10"/>
    <mergeCell ref="P10:AM10"/>
    <mergeCell ref="A2:O2"/>
    <mergeCell ref="P2:AN2"/>
    <mergeCell ref="A3:O3"/>
    <mergeCell ref="A4:O4"/>
    <mergeCell ref="P4:AM4"/>
    <mergeCell ref="J20:M20"/>
    <mergeCell ref="N20:R20"/>
    <mergeCell ref="AB20:AE20"/>
    <mergeCell ref="AN11:BD12"/>
    <mergeCell ref="P16:AM16"/>
    <mergeCell ref="AN18:BA18"/>
    <mergeCell ref="P15:AM15"/>
    <mergeCell ref="P13:AM13"/>
    <mergeCell ref="A19:BA19"/>
    <mergeCell ref="AN13:BD14"/>
    <mergeCell ref="T28:V30"/>
    <mergeCell ref="W28:Y30"/>
    <mergeCell ref="AI28:AK29"/>
    <mergeCell ref="AW20:BA20"/>
    <mergeCell ref="AO20:AR20"/>
    <mergeCell ref="AS23:BA23"/>
    <mergeCell ref="A25:AU25"/>
    <mergeCell ref="A20:A21"/>
    <mergeCell ref="B20:E20"/>
    <mergeCell ref="F20:I20"/>
    <mergeCell ref="AI31:AK31"/>
    <mergeCell ref="AA30:AE30"/>
    <mergeCell ref="AF30:AH30"/>
    <mergeCell ref="AI30:AK30"/>
    <mergeCell ref="A27:BA27"/>
    <mergeCell ref="A28:B30"/>
    <mergeCell ref="C28:F30"/>
    <mergeCell ref="G28:I30"/>
    <mergeCell ref="J28:M30"/>
    <mergeCell ref="N28:P30"/>
    <mergeCell ref="J31:M31"/>
    <mergeCell ref="C31:F31"/>
    <mergeCell ref="G31:I31"/>
    <mergeCell ref="N31:P31"/>
    <mergeCell ref="AA28:AE29"/>
    <mergeCell ref="AF28:AH29"/>
    <mergeCell ref="T31:V31"/>
    <mergeCell ref="AA31:AE31"/>
    <mergeCell ref="AF31:AH31"/>
    <mergeCell ref="Q28:S30"/>
    <mergeCell ref="AM32:AO33"/>
    <mergeCell ref="Q33:S33"/>
    <mergeCell ref="W31:Y31"/>
    <mergeCell ref="Q31:S31"/>
    <mergeCell ref="A32:B32"/>
    <mergeCell ref="C32:F32"/>
    <mergeCell ref="G32:I32"/>
    <mergeCell ref="J32:M32"/>
    <mergeCell ref="N32:P32"/>
    <mergeCell ref="A31:B31"/>
    <mergeCell ref="W33:Y33"/>
    <mergeCell ref="AI32:AK33"/>
    <mergeCell ref="A33:B33"/>
    <mergeCell ref="C33:F33"/>
    <mergeCell ref="G33:I33"/>
    <mergeCell ref="J33:M33"/>
    <mergeCell ref="N33:P33"/>
    <mergeCell ref="Q32:S32"/>
    <mergeCell ref="T32:V32"/>
    <mergeCell ref="W32:Y32"/>
    <mergeCell ref="A34:B34"/>
    <mergeCell ref="C34:F34"/>
    <mergeCell ref="G34:I34"/>
    <mergeCell ref="J34:M34"/>
    <mergeCell ref="N34:P34"/>
    <mergeCell ref="Q34:S34"/>
    <mergeCell ref="AX28:BA31"/>
    <mergeCell ref="J35:M35"/>
    <mergeCell ref="N35:P35"/>
    <mergeCell ref="Q35:S35"/>
    <mergeCell ref="T35:V35"/>
    <mergeCell ref="T34:V34"/>
    <mergeCell ref="W34:Y34"/>
    <mergeCell ref="AP32:AW33"/>
    <mergeCell ref="AX32:BA33"/>
    <mergeCell ref="T33:V33"/>
    <mergeCell ref="G35:I35"/>
    <mergeCell ref="AN3:BD3"/>
    <mergeCell ref="AN5:BD6"/>
    <mergeCell ref="AN7:BD7"/>
    <mergeCell ref="AN10:BD10"/>
    <mergeCell ref="AM34:AO34"/>
    <mergeCell ref="AP34:AW34"/>
    <mergeCell ref="AX34:BA34"/>
    <mergeCell ref="AM28:AO31"/>
    <mergeCell ref="AP28:AW31"/>
    <mergeCell ref="A7:O7"/>
    <mergeCell ref="AN8:BD9"/>
    <mergeCell ref="W35:Y35"/>
    <mergeCell ref="AM35:AO35"/>
    <mergeCell ref="AP35:AW35"/>
    <mergeCell ref="AX35:BA35"/>
    <mergeCell ref="A35:B35"/>
    <mergeCell ref="C35:F35"/>
    <mergeCell ref="AA32:AE33"/>
    <mergeCell ref="AF32:AH33"/>
  </mergeCells>
  <printOptions/>
  <pageMargins left="0.39375" right="0.23" top="0.53" bottom="0.39375" header="0.5118055555555555" footer="0.5118055555555555"/>
  <pageSetup fitToHeight="0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5"/>
  <sheetViews>
    <sheetView zoomScale="70" zoomScaleNormal="70" zoomScaleSheetLayoutView="80" zoomScalePageLayoutView="68" workbookViewId="0" topLeftCell="A1">
      <selection activeCell="A1" sqref="A1:Y1"/>
    </sheetView>
  </sheetViews>
  <sheetFormatPr defaultColWidth="9.25390625" defaultRowHeight="12.75"/>
  <cols>
    <col min="1" max="1" width="11.125" style="1121" customWidth="1"/>
    <col min="2" max="2" width="39.75390625" style="920" customWidth="1"/>
    <col min="3" max="3" width="6.25390625" style="1122" customWidth="1"/>
    <col min="4" max="4" width="11.875" style="1123" customWidth="1"/>
    <col min="5" max="5" width="5.25390625" style="1123" customWidth="1"/>
    <col min="6" max="6" width="5.25390625" style="1122" customWidth="1"/>
    <col min="7" max="7" width="8.25390625" style="1124" customWidth="1"/>
    <col min="8" max="8" width="9.75390625" style="1122" customWidth="1"/>
    <col min="9" max="9" width="9.25390625" style="920" customWidth="1"/>
    <col min="10" max="10" width="8.25390625" style="920" customWidth="1"/>
    <col min="11" max="11" width="8.625" style="920" customWidth="1"/>
    <col min="12" max="12" width="8.375" style="920" customWidth="1"/>
    <col min="13" max="13" width="9.75390625" style="920" customWidth="1"/>
    <col min="14" max="14" width="8.75390625" style="1125" customWidth="1"/>
    <col min="15" max="15" width="7.375" style="920" customWidth="1"/>
    <col min="16" max="16" width="6.25390625" style="920" customWidth="1"/>
    <col min="17" max="17" width="8.375" style="1125" customWidth="1"/>
    <col min="18" max="18" width="6.625" style="920" customWidth="1"/>
    <col min="19" max="19" width="6.375" style="920" customWidth="1"/>
    <col min="20" max="20" width="8.375" style="1125" customWidth="1"/>
    <col min="21" max="22" width="6.625" style="920" customWidth="1"/>
    <col min="23" max="23" width="6.25390625" style="1125" customWidth="1"/>
    <col min="24" max="24" width="6.25390625" style="920" customWidth="1"/>
    <col min="25" max="25" width="7.375" style="920" customWidth="1"/>
    <col min="26" max="26" width="8.75390625" style="920" customWidth="1"/>
    <col min="27" max="27" width="7.375" style="920" customWidth="1"/>
    <col min="28" max="28" width="6.25390625" style="920" customWidth="1"/>
    <col min="29" max="30" width="5.25390625" style="920" customWidth="1"/>
    <col min="31" max="31" width="6.375" style="920" customWidth="1"/>
    <col min="32" max="32" width="6.25390625" style="920" customWidth="1"/>
    <col min="33" max="34" width="6.625" style="920" customWidth="1"/>
    <col min="35" max="36" width="6.25390625" style="920" customWidth="1"/>
    <col min="37" max="37" width="7.375" style="920" customWidth="1"/>
    <col min="38" max="38" width="5.00390625" style="920" customWidth="1"/>
    <col min="39" max="39" width="4.625" style="920" customWidth="1"/>
    <col min="40" max="16384" width="9.25390625" style="920" customWidth="1"/>
  </cols>
  <sheetData>
    <row r="1" spans="1:37" s="552" customFormat="1" ht="34.5" customHeight="1" thickBot="1">
      <c r="A1" s="2253" t="s">
        <v>277</v>
      </c>
      <c r="B1" s="2254"/>
      <c r="C1" s="2254"/>
      <c r="D1" s="2254"/>
      <c r="E1" s="2254"/>
      <c r="F1" s="2254"/>
      <c r="G1" s="2254"/>
      <c r="H1" s="2254"/>
      <c r="I1" s="2254"/>
      <c r="J1" s="2254"/>
      <c r="K1" s="2254"/>
      <c r="L1" s="2254"/>
      <c r="M1" s="2254"/>
      <c r="N1" s="2254"/>
      <c r="O1" s="2254"/>
      <c r="P1" s="2254"/>
      <c r="Q1" s="2254"/>
      <c r="R1" s="2254"/>
      <c r="S1" s="2254"/>
      <c r="T1" s="2254"/>
      <c r="U1" s="2254"/>
      <c r="V1" s="2254"/>
      <c r="W1" s="2254"/>
      <c r="X1" s="2254"/>
      <c r="Y1" s="2254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</row>
    <row r="2" spans="1:38" s="552" customFormat="1" ht="18" customHeight="1" thickBot="1">
      <c r="A2" s="2255" t="s">
        <v>29</v>
      </c>
      <c r="B2" s="2258" t="s">
        <v>27</v>
      </c>
      <c r="C2" s="2260" t="s">
        <v>278</v>
      </c>
      <c r="D2" s="2260"/>
      <c r="E2" s="2262" t="s">
        <v>279</v>
      </c>
      <c r="F2" s="2262" t="s">
        <v>280</v>
      </c>
      <c r="G2" s="2264" t="s">
        <v>281</v>
      </c>
      <c r="H2" s="2266" t="s">
        <v>20</v>
      </c>
      <c r="I2" s="2267"/>
      <c r="J2" s="2267"/>
      <c r="K2" s="2267"/>
      <c r="L2" s="2268"/>
      <c r="M2" s="553"/>
      <c r="N2" s="2269" t="s">
        <v>282</v>
      </c>
      <c r="O2" s="2270"/>
      <c r="P2" s="2270"/>
      <c r="Q2" s="2270"/>
      <c r="R2" s="2270"/>
      <c r="S2" s="2270"/>
      <c r="T2" s="2270"/>
      <c r="U2" s="2270"/>
      <c r="V2" s="2270"/>
      <c r="W2" s="2270"/>
      <c r="X2" s="2270"/>
      <c r="Y2" s="2271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</row>
    <row r="3" spans="1:37" s="552" customFormat="1" ht="20.25" customHeight="1">
      <c r="A3" s="2256"/>
      <c r="B3" s="2259"/>
      <c r="C3" s="2261"/>
      <c r="D3" s="2261"/>
      <c r="E3" s="2263"/>
      <c r="F3" s="2263"/>
      <c r="G3" s="2265"/>
      <c r="H3" s="2272" t="s">
        <v>21</v>
      </c>
      <c r="I3" s="2245" t="s">
        <v>22</v>
      </c>
      <c r="J3" s="2243"/>
      <c r="K3" s="2243"/>
      <c r="L3" s="2244"/>
      <c r="M3" s="2251" t="s">
        <v>23</v>
      </c>
      <c r="N3" s="556"/>
      <c r="O3" s="557"/>
      <c r="P3" s="557"/>
      <c r="Q3" s="558"/>
      <c r="R3" s="559"/>
      <c r="S3" s="559"/>
      <c r="T3" s="558"/>
      <c r="U3" s="559"/>
      <c r="V3" s="559"/>
      <c r="W3" s="558"/>
      <c r="X3" s="559"/>
      <c r="Y3" s="560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</row>
    <row r="4" spans="1:37" s="552" customFormat="1" ht="12.75" customHeight="1">
      <c r="A4" s="2256"/>
      <c r="B4" s="2259"/>
      <c r="C4" s="2252" t="s">
        <v>283</v>
      </c>
      <c r="D4" s="2252" t="s">
        <v>284</v>
      </c>
      <c r="E4" s="2263"/>
      <c r="F4" s="2263"/>
      <c r="G4" s="2265"/>
      <c r="H4" s="2272"/>
      <c r="I4" s="2252" t="s">
        <v>285</v>
      </c>
      <c r="J4" s="2252" t="s">
        <v>24</v>
      </c>
      <c r="K4" s="2252" t="s">
        <v>25</v>
      </c>
      <c r="L4" s="2252" t="s">
        <v>26</v>
      </c>
      <c r="M4" s="2251"/>
      <c r="N4" s="2239" t="s">
        <v>87</v>
      </c>
      <c r="O4" s="2240"/>
      <c r="P4" s="2241"/>
      <c r="Q4" s="2242" t="s">
        <v>88</v>
      </c>
      <c r="R4" s="2243"/>
      <c r="S4" s="2244"/>
      <c r="T4" s="2245" t="s">
        <v>286</v>
      </c>
      <c r="U4" s="2243"/>
      <c r="V4" s="2244"/>
      <c r="W4" s="2245" t="s">
        <v>287</v>
      </c>
      <c r="X4" s="2243"/>
      <c r="Y4" s="2246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</row>
    <row r="5" spans="1:37" s="552" customFormat="1" ht="15.75">
      <c r="A5" s="2256"/>
      <c r="B5" s="2259"/>
      <c r="C5" s="2252"/>
      <c r="D5" s="2252"/>
      <c r="E5" s="2263"/>
      <c r="F5" s="2263"/>
      <c r="G5" s="2265"/>
      <c r="H5" s="2272"/>
      <c r="I5" s="2252"/>
      <c r="J5" s="2252"/>
      <c r="K5" s="2252"/>
      <c r="L5" s="2252"/>
      <c r="M5" s="2251"/>
      <c r="N5" s="561">
        <v>1</v>
      </c>
      <c r="O5" s="562">
        <v>2</v>
      </c>
      <c r="P5" s="562">
        <v>3</v>
      </c>
      <c r="Q5" s="563">
        <v>4</v>
      </c>
      <c r="R5" s="564">
        <v>5</v>
      </c>
      <c r="S5" s="564">
        <v>6</v>
      </c>
      <c r="T5" s="563">
        <v>7</v>
      </c>
      <c r="U5" s="564">
        <v>8</v>
      </c>
      <c r="V5" s="564">
        <v>9</v>
      </c>
      <c r="W5" s="563">
        <v>10</v>
      </c>
      <c r="X5" s="564">
        <v>11</v>
      </c>
      <c r="Y5" s="565">
        <v>12</v>
      </c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</row>
    <row r="6" spans="1:37" s="552" customFormat="1" ht="15.75">
      <c r="A6" s="2256"/>
      <c r="B6" s="2259"/>
      <c r="C6" s="2252"/>
      <c r="D6" s="2252"/>
      <c r="E6" s="2263"/>
      <c r="F6" s="2263"/>
      <c r="G6" s="2265"/>
      <c r="H6" s="2272"/>
      <c r="I6" s="2252"/>
      <c r="J6" s="2252"/>
      <c r="K6" s="2252"/>
      <c r="L6" s="2252"/>
      <c r="M6" s="2251"/>
      <c r="N6" s="2247" t="s">
        <v>288</v>
      </c>
      <c r="O6" s="2243"/>
      <c r="P6" s="2243"/>
      <c r="Q6" s="2243"/>
      <c r="R6" s="2243"/>
      <c r="S6" s="2243"/>
      <c r="T6" s="2243"/>
      <c r="U6" s="2243"/>
      <c r="V6" s="2243"/>
      <c r="W6" s="2243"/>
      <c r="X6" s="2243"/>
      <c r="Y6" s="2246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</row>
    <row r="7" spans="1:37" s="552" customFormat="1" ht="16.5" thickBot="1">
      <c r="A7" s="2257"/>
      <c r="B7" s="2259"/>
      <c r="C7" s="2252"/>
      <c r="D7" s="2252"/>
      <c r="E7" s="2263"/>
      <c r="F7" s="2263"/>
      <c r="G7" s="2265"/>
      <c r="H7" s="2272"/>
      <c r="I7" s="2252"/>
      <c r="J7" s="2252"/>
      <c r="K7" s="2252"/>
      <c r="L7" s="2252"/>
      <c r="M7" s="2251"/>
      <c r="N7" s="567">
        <v>15</v>
      </c>
      <c r="O7" s="564">
        <v>9</v>
      </c>
      <c r="P7" s="564">
        <v>9</v>
      </c>
      <c r="Q7" s="563">
        <v>15</v>
      </c>
      <c r="R7" s="564">
        <v>9</v>
      </c>
      <c r="S7" s="564">
        <v>9</v>
      </c>
      <c r="T7" s="563">
        <v>15</v>
      </c>
      <c r="U7" s="564">
        <v>9</v>
      </c>
      <c r="V7" s="564">
        <v>9</v>
      </c>
      <c r="W7" s="563">
        <v>15</v>
      </c>
      <c r="X7" s="564">
        <v>9</v>
      </c>
      <c r="Y7" s="565">
        <v>8</v>
      </c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</row>
    <row r="8" spans="1:37" s="552" customFormat="1" ht="16.5" thickBot="1">
      <c r="A8" s="568">
        <v>1</v>
      </c>
      <c r="B8" s="569">
        <v>2</v>
      </c>
      <c r="C8" s="570">
        <v>3</v>
      </c>
      <c r="D8" s="570">
        <v>4</v>
      </c>
      <c r="E8" s="570">
        <v>5</v>
      </c>
      <c r="F8" s="571">
        <v>6</v>
      </c>
      <c r="G8" s="572">
        <v>7</v>
      </c>
      <c r="H8" s="573">
        <v>8</v>
      </c>
      <c r="I8" s="570">
        <v>9</v>
      </c>
      <c r="J8" s="570">
        <v>10</v>
      </c>
      <c r="K8" s="570">
        <v>11</v>
      </c>
      <c r="L8" s="570">
        <v>12</v>
      </c>
      <c r="M8" s="574">
        <v>14</v>
      </c>
      <c r="N8" s="575">
        <v>15</v>
      </c>
      <c r="O8" s="570">
        <v>16</v>
      </c>
      <c r="P8" s="570">
        <v>17</v>
      </c>
      <c r="Q8" s="576">
        <v>18</v>
      </c>
      <c r="R8" s="570">
        <v>19</v>
      </c>
      <c r="S8" s="570">
        <v>20</v>
      </c>
      <c r="T8" s="576">
        <v>21</v>
      </c>
      <c r="U8" s="570">
        <v>22</v>
      </c>
      <c r="V8" s="570">
        <v>23</v>
      </c>
      <c r="W8" s="576">
        <v>24</v>
      </c>
      <c r="X8" s="570">
        <v>25</v>
      </c>
      <c r="Y8" s="574">
        <v>26</v>
      </c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</row>
    <row r="9" spans="1:37" s="552" customFormat="1" ht="24" customHeight="1" thickBot="1">
      <c r="A9" s="2248" t="s">
        <v>289</v>
      </c>
      <c r="B9" s="2249"/>
      <c r="C9" s="2249"/>
      <c r="D9" s="2249"/>
      <c r="E9" s="2249"/>
      <c r="F9" s="2249"/>
      <c r="G9" s="2249"/>
      <c r="H9" s="2249"/>
      <c r="I9" s="2249"/>
      <c r="J9" s="2249"/>
      <c r="K9" s="2249"/>
      <c r="L9" s="2249"/>
      <c r="M9" s="2249"/>
      <c r="N9" s="2249"/>
      <c r="O9" s="2249"/>
      <c r="P9" s="2249"/>
      <c r="Q9" s="2249"/>
      <c r="R9" s="2249"/>
      <c r="S9" s="2249"/>
      <c r="T9" s="2249"/>
      <c r="U9" s="2249"/>
      <c r="V9" s="2249"/>
      <c r="W9" s="2249"/>
      <c r="X9" s="2249"/>
      <c r="Y9" s="2250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</row>
    <row r="10" spans="1:37" s="552" customFormat="1" ht="23.25" customHeight="1" thickBot="1">
      <c r="A10" s="2227" t="s">
        <v>290</v>
      </c>
      <c r="B10" s="2228"/>
      <c r="C10" s="2228"/>
      <c r="D10" s="2228"/>
      <c r="E10" s="2228"/>
      <c r="F10" s="2228"/>
      <c r="G10" s="2228"/>
      <c r="H10" s="2228"/>
      <c r="I10" s="2228"/>
      <c r="J10" s="2228"/>
      <c r="K10" s="2228"/>
      <c r="L10" s="2228"/>
      <c r="M10" s="2228"/>
      <c r="N10" s="2228"/>
      <c r="O10" s="2228"/>
      <c r="P10" s="2228"/>
      <c r="Q10" s="2228"/>
      <c r="R10" s="2228"/>
      <c r="S10" s="2228"/>
      <c r="T10" s="2228"/>
      <c r="U10" s="2228"/>
      <c r="V10" s="2228"/>
      <c r="W10" s="2228"/>
      <c r="X10" s="2228"/>
      <c r="Y10" s="222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</row>
    <row r="11" spans="1:28" s="552" customFormat="1" ht="40.5" customHeight="1">
      <c r="A11" s="579" t="s">
        <v>123</v>
      </c>
      <c r="B11" s="580" t="s">
        <v>291</v>
      </c>
      <c r="C11" s="581"/>
      <c r="D11" s="582"/>
      <c r="E11" s="582"/>
      <c r="F11" s="583"/>
      <c r="G11" s="584">
        <f>G12+G13+G14+G16+G15</f>
        <v>6.5</v>
      </c>
      <c r="H11" s="585">
        <f>G11*30</f>
        <v>195</v>
      </c>
      <c r="I11" s="586">
        <f>SUM(I12:I16)</f>
        <v>99</v>
      </c>
      <c r="J11" s="586"/>
      <c r="K11" s="586"/>
      <c r="L11" s="586">
        <f>SUM(L12:L16)</f>
        <v>99</v>
      </c>
      <c r="M11" s="586">
        <f>SUM(M12:M16)</f>
        <v>96</v>
      </c>
      <c r="N11" s="587"/>
      <c r="O11" s="588"/>
      <c r="P11" s="589"/>
      <c r="Q11" s="590"/>
      <c r="R11" s="591"/>
      <c r="S11" s="592"/>
      <c r="T11" s="593"/>
      <c r="U11" s="591"/>
      <c r="V11" s="592"/>
      <c r="W11" s="593"/>
      <c r="X11" s="591"/>
      <c r="Y11" s="592"/>
      <c r="Z11" s="594"/>
      <c r="AA11" s="594"/>
      <c r="AB11" s="594"/>
    </row>
    <row r="12" spans="1:37" s="552" customFormat="1" ht="31.5">
      <c r="A12" s="595" t="s">
        <v>292</v>
      </c>
      <c r="B12" s="596" t="s">
        <v>293</v>
      </c>
      <c r="C12" s="597"/>
      <c r="D12" s="598" t="s">
        <v>31</v>
      </c>
      <c r="E12" s="598"/>
      <c r="F12" s="599"/>
      <c r="G12" s="600">
        <v>3</v>
      </c>
      <c r="H12" s="585">
        <f aca="true" t="shared" si="0" ref="H12:H20">G12*30</f>
        <v>90</v>
      </c>
      <c r="I12" s="601">
        <v>45</v>
      </c>
      <c r="J12" s="597"/>
      <c r="K12" s="597"/>
      <c r="L12" s="597">
        <v>45</v>
      </c>
      <c r="M12" s="602">
        <f aca="true" t="shared" si="1" ref="M12:M20">H12-I12</f>
        <v>45</v>
      </c>
      <c r="N12" s="603">
        <v>3</v>
      </c>
      <c r="O12" s="604"/>
      <c r="P12" s="602"/>
      <c r="Q12" s="605"/>
      <c r="R12" s="597"/>
      <c r="S12" s="606"/>
      <c r="T12" s="607"/>
      <c r="U12" s="597"/>
      <c r="V12" s="606"/>
      <c r="W12" s="608"/>
      <c r="X12" s="597"/>
      <c r="Y12" s="606"/>
      <c r="Z12" s="594"/>
      <c r="AA12" s="594">
        <v>1</v>
      </c>
      <c r="AB12" s="594"/>
      <c r="AC12" s="594"/>
      <c r="AD12" s="594"/>
      <c r="AE12" s="594"/>
      <c r="AF12" s="609"/>
      <c r="AG12" s="594"/>
      <c r="AH12" s="594"/>
      <c r="AI12" s="594"/>
      <c r="AJ12" s="594"/>
      <c r="AK12" s="594"/>
    </row>
    <row r="13" spans="1:37" s="552" customFormat="1" ht="31.5">
      <c r="A13" s="595" t="s">
        <v>197</v>
      </c>
      <c r="B13" s="596" t="s">
        <v>293</v>
      </c>
      <c r="C13" s="597"/>
      <c r="D13" s="610"/>
      <c r="E13" s="598"/>
      <c r="F13" s="599"/>
      <c r="G13" s="600">
        <v>1</v>
      </c>
      <c r="H13" s="585">
        <f t="shared" si="0"/>
        <v>30</v>
      </c>
      <c r="I13" s="601">
        <f aca="true" t="shared" si="2" ref="I13:I19">J13+K13+L13</f>
        <v>18</v>
      </c>
      <c r="J13" s="597"/>
      <c r="K13" s="597"/>
      <c r="L13" s="597">
        <v>18</v>
      </c>
      <c r="M13" s="602">
        <f t="shared" si="1"/>
        <v>12</v>
      </c>
      <c r="N13" s="603"/>
      <c r="O13" s="604">
        <v>2</v>
      </c>
      <c r="P13" s="602"/>
      <c r="Q13" s="605"/>
      <c r="R13" s="597"/>
      <c r="S13" s="606"/>
      <c r="T13" s="607"/>
      <c r="U13" s="597"/>
      <c r="V13" s="606"/>
      <c r="W13" s="608"/>
      <c r="X13" s="597"/>
      <c r="Y13" s="606"/>
      <c r="Z13" s="594"/>
      <c r="AA13" s="594">
        <v>1</v>
      </c>
      <c r="AB13" s="594"/>
      <c r="AC13" s="594"/>
      <c r="AD13" s="594"/>
      <c r="AE13" s="594"/>
      <c r="AF13" s="609"/>
      <c r="AG13" s="594"/>
      <c r="AH13" s="594"/>
      <c r="AI13" s="594"/>
      <c r="AJ13" s="594"/>
      <c r="AK13" s="594"/>
    </row>
    <row r="14" spans="1:37" s="552" customFormat="1" ht="31.5">
      <c r="A14" s="595" t="s">
        <v>294</v>
      </c>
      <c r="B14" s="596" t="s">
        <v>295</v>
      </c>
      <c r="C14" s="597">
        <v>3</v>
      </c>
      <c r="D14" s="598"/>
      <c r="E14" s="598"/>
      <c r="F14" s="599"/>
      <c r="G14" s="600">
        <v>1</v>
      </c>
      <c r="H14" s="585">
        <f t="shared" si="0"/>
        <v>30</v>
      </c>
      <c r="I14" s="601">
        <f t="shared" si="2"/>
        <v>18</v>
      </c>
      <c r="J14" s="597"/>
      <c r="K14" s="597"/>
      <c r="L14" s="597">
        <v>18</v>
      </c>
      <c r="M14" s="602">
        <f t="shared" si="1"/>
        <v>12</v>
      </c>
      <c r="N14" s="603"/>
      <c r="O14" s="604"/>
      <c r="P14" s="602">
        <v>2</v>
      </c>
      <c r="Q14" s="605"/>
      <c r="R14" s="597"/>
      <c r="S14" s="606"/>
      <c r="T14" s="607"/>
      <c r="U14" s="597"/>
      <c r="V14" s="606"/>
      <c r="W14" s="608"/>
      <c r="X14" s="597"/>
      <c r="Y14" s="606"/>
      <c r="Z14" s="594"/>
      <c r="AA14" s="594">
        <v>1</v>
      </c>
      <c r="AB14" s="594"/>
      <c r="AC14" s="594"/>
      <c r="AD14" s="594"/>
      <c r="AE14" s="594"/>
      <c r="AF14" s="609"/>
      <c r="AG14" s="594"/>
      <c r="AH14" s="594"/>
      <c r="AI14" s="594"/>
      <c r="AJ14" s="594"/>
      <c r="AK14" s="594"/>
    </row>
    <row r="15" spans="1:37" s="552" customFormat="1" ht="30">
      <c r="A15" s="611" t="s">
        <v>296</v>
      </c>
      <c r="B15" s="612" t="s">
        <v>297</v>
      </c>
      <c r="C15" s="613"/>
      <c r="D15" s="614" t="s">
        <v>298</v>
      </c>
      <c r="E15" s="614"/>
      <c r="F15" s="615"/>
      <c r="G15" s="616"/>
      <c r="H15" s="617"/>
      <c r="I15" s="613"/>
      <c r="J15" s="613"/>
      <c r="K15" s="613"/>
      <c r="L15" s="613"/>
      <c r="M15" s="613"/>
      <c r="N15" s="616"/>
      <c r="O15" s="613"/>
      <c r="P15" s="613"/>
      <c r="Q15" s="616"/>
      <c r="R15" s="613" t="s">
        <v>299</v>
      </c>
      <c r="S15" s="613" t="s">
        <v>299</v>
      </c>
      <c r="T15" s="616" t="s">
        <v>299</v>
      </c>
      <c r="U15" s="613" t="s">
        <v>299</v>
      </c>
      <c r="V15" s="613" t="s">
        <v>299</v>
      </c>
      <c r="W15" s="616" t="s">
        <v>299</v>
      </c>
      <c r="X15" s="613" t="s">
        <v>299</v>
      </c>
      <c r="Y15" s="613"/>
      <c r="Z15" s="594"/>
      <c r="AA15" s="594"/>
      <c r="AB15" s="594"/>
      <c r="AC15" s="594"/>
      <c r="AD15" s="594"/>
      <c r="AE15" s="594"/>
      <c r="AF15" s="609"/>
      <c r="AG15" s="594"/>
      <c r="AH15" s="594"/>
      <c r="AI15" s="594"/>
      <c r="AJ15" s="594"/>
      <c r="AK15" s="594"/>
    </row>
    <row r="16" spans="1:37" s="552" customFormat="1" ht="33" customHeight="1">
      <c r="A16" s="611" t="s">
        <v>300</v>
      </c>
      <c r="B16" s="612" t="s">
        <v>301</v>
      </c>
      <c r="C16" s="613"/>
      <c r="D16" s="614" t="s">
        <v>302</v>
      </c>
      <c r="E16" s="614"/>
      <c r="F16" s="615"/>
      <c r="G16" s="616">
        <v>1.5</v>
      </c>
      <c r="H16" s="618">
        <f>G16*30</f>
        <v>45</v>
      </c>
      <c r="I16" s="619">
        <f>J16+L16</f>
        <v>18</v>
      </c>
      <c r="J16" s="620"/>
      <c r="K16" s="620"/>
      <c r="L16" s="620">
        <v>18</v>
      </c>
      <c r="M16" s="621">
        <f>H16-I16</f>
        <v>27</v>
      </c>
      <c r="N16" s="616"/>
      <c r="O16" s="613"/>
      <c r="P16" s="613"/>
      <c r="Q16" s="616"/>
      <c r="R16" s="613"/>
      <c r="S16" s="613"/>
      <c r="T16" s="616"/>
      <c r="U16" s="613"/>
      <c r="V16" s="613"/>
      <c r="W16" s="616"/>
      <c r="X16" s="613"/>
      <c r="Y16" s="613">
        <v>2</v>
      </c>
      <c r="Z16" s="594"/>
      <c r="AA16" s="594">
        <v>4</v>
      </c>
      <c r="AB16" s="594"/>
      <c r="AC16" s="594"/>
      <c r="AD16" s="594"/>
      <c r="AE16" s="594"/>
      <c r="AF16" s="609"/>
      <c r="AG16" s="594"/>
      <c r="AH16" s="594"/>
      <c r="AI16" s="594"/>
      <c r="AJ16" s="594"/>
      <c r="AK16" s="594"/>
    </row>
    <row r="17" spans="1:37" s="552" customFormat="1" ht="18.75">
      <c r="A17" s="595" t="s">
        <v>124</v>
      </c>
      <c r="B17" s="596" t="s">
        <v>303</v>
      </c>
      <c r="C17" s="597">
        <v>1</v>
      </c>
      <c r="D17" s="597"/>
      <c r="E17" s="597"/>
      <c r="F17" s="622"/>
      <c r="G17" s="623">
        <v>4.5</v>
      </c>
      <c r="H17" s="624">
        <f t="shared" si="0"/>
        <v>135</v>
      </c>
      <c r="I17" s="601">
        <f t="shared" si="2"/>
        <v>45</v>
      </c>
      <c r="J17" s="625">
        <v>30</v>
      </c>
      <c r="K17" s="625"/>
      <c r="L17" s="625">
        <v>15</v>
      </c>
      <c r="M17" s="626">
        <f t="shared" si="1"/>
        <v>90</v>
      </c>
      <c r="N17" s="603">
        <v>3</v>
      </c>
      <c r="O17" s="627"/>
      <c r="P17" s="628"/>
      <c r="Q17" s="629"/>
      <c r="R17" s="597"/>
      <c r="S17" s="606"/>
      <c r="T17" s="608"/>
      <c r="U17" s="597"/>
      <c r="V17" s="606"/>
      <c r="W17" s="608"/>
      <c r="X17" s="597"/>
      <c r="Y17" s="606"/>
      <c r="Z17" s="594"/>
      <c r="AA17" s="630">
        <v>1</v>
      </c>
      <c r="AB17" s="630"/>
      <c r="AC17" s="630"/>
      <c r="AD17" s="594"/>
      <c r="AE17" s="594"/>
      <c r="AF17" s="594"/>
      <c r="AG17" s="594"/>
      <c r="AH17" s="594"/>
      <c r="AI17" s="594"/>
      <c r="AJ17" s="594"/>
      <c r="AK17" s="594"/>
    </row>
    <row r="18" spans="1:37" s="552" customFormat="1" ht="18.75">
      <c r="A18" s="595" t="s">
        <v>125</v>
      </c>
      <c r="B18" s="596" t="s">
        <v>304</v>
      </c>
      <c r="C18" s="597"/>
      <c r="D18" s="597">
        <v>5</v>
      </c>
      <c r="E18" s="597"/>
      <c r="F18" s="622"/>
      <c r="G18" s="623">
        <v>3</v>
      </c>
      <c r="H18" s="624">
        <f t="shared" si="0"/>
        <v>90</v>
      </c>
      <c r="I18" s="601">
        <f t="shared" si="2"/>
        <v>30</v>
      </c>
      <c r="J18" s="625">
        <v>20</v>
      </c>
      <c r="K18" s="625"/>
      <c r="L18" s="625">
        <v>10</v>
      </c>
      <c r="M18" s="631">
        <f t="shared" si="1"/>
        <v>60</v>
      </c>
      <c r="N18" s="603"/>
      <c r="O18" s="604"/>
      <c r="P18" s="602"/>
      <c r="Q18" s="605"/>
      <c r="R18" s="632">
        <v>3</v>
      </c>
      <c r="S18" s="606"/>
      <c r="T18" s="608"/>
      <c r="U18" s="597"/>
      <c r="V18" s="606"/>
      <c r="W18" s="608"/>
      <c r="X18" s="597"/>
      <c r="Y18" s="606"/>
      <c r="Z18" s="594"/>
      <c r="AA18" s="594">
        <v>2</v>
      </c>
      <c r="AB18" s="594"/>
      <c r="AC18" s="594"/>
      <c r="AD18" s="630"/>
      <c r="AE18" s="594"/>
      <c r="AF18" s="594"/>
      <c r="AG18" s="594"/>
      <c r="AH18" s="594"/>
      <c r="AI18" s="594"/>
      <c r="AJ18" s="594"/>
      <c r="AK18" s="594"/>
    </row>
    <row r="19" spans="1:37" s="552" customFormat="1" ht="37.5" customHeight="1">
      <c r="A19" s="595" t="s">
        <v>127</v>
      </c>
      <c r="B19" s="596" t="s">
        <v>305</v>
      </c>
      <c r="C19" s="597">
        <v>4</v>
      </c>
      <c r="D19" s="597"/>
      <c r="E19" s="597"/>
      <c r="F19" s="633"/>
      <c r="G19" s="600">
        <v>3</v>
      </c>
      <c r="H19" s="624">
        <f t="shared" si="0"/>
        <v>90</v>
      </c>
      <c r="I19" s="601">
        <f t="shared" si="2"/>
        <v>30</v>
      </c>
      <c r="J19" s="597"/>
      <c r="K19" s="597"/>
      <c r="L19" s="597">
        <v>30</v>
      </c>
      <c r="M19" s="602">
        <f t="shared" si="1"/>
        <v>60</v>
      </c>
      <c r="N19" s="603"/>
      <c r="O19" s="634"/>
      <c r="P19" s="635"/>
      <c r="Q19" s="629">
        <v>2</v>
      </c>
      <c r="R19" s="597"/>
      <c r="S19" s="606"/>
      <c r="T19" s="608"/>
      <c r="U19" s="597"/>
      <c r="V19" s="606"/>
      <c r="W19" s="608"/>
      <c r="X19" s="597"/>
      <c r="Y19" s="606"/>
      <c r="Z19" s="594"/>
      <c r="AA19" s="630">
        <v>2</v>
      </c>
      <c r="AB19" s="609"/>
      <c r="AC19" s="630"/>
      <c r="AD19" s="594"/>
      <c r="AE19" s="594"/>
      <c r="AF19" s="594"/>
      <c r="AG19" s="594"/>
      <c r="AH19" s="594"/>
      <c r="AI19" s="594"/>
      <c r="AJ19" s="594"/>
      <c r="AK19" s="594"/>
    </row>
    <row r="20" spans="1:37" s="552" customFormat="1" ht="27" customHeight="1" thickBot="1">
      <c r="A20" s="595" t="s">
        <v>128</v>
      </c>
      <c r="B20" s="636" t="s">
        <v>306</v>
      </c>
      <c r="C20" s="637">
        <v>6</v>
      </c>
      <c r="D20" s="637"/>
      <c r="E20" s="637"/>
      <c r="F20" s="638"/>
      <c r="G20" s="639">
        <v>4.5</v>
      </c>
      <c r="H20" s="624">
        <f t="shared" si="0"/>
        <v>135</v>
      </c>
      <c r="I20" s="640">
        <f>J20+K20+L20</f>
        <v>45</v>
      </c>
      <c r="J20" s="641">
        <v>27</v>
      </c>
      <c r="K20" s="641"/>
      <c r="L20" s="641">
        <v>18</v>
      </c>
      <c r="M20" s="642">
        <f t="shared" si="1"/>
        <v>90</v>
      </c>
      <c r="N20" s="643"/>
      <c r="O20" s="644"/>
      <c r="P20" s="645"/>
      <c r="Q20" s="646"/>
      <c r="R20" s="647"/>
      <c r="S20" s="648">
        <v>5</v>
      </c>
      <c r="T20" s="649"/>
      <c r="U20" s="637"/>
      <c r="V20" s="648"/>
      <c r="W20" s="649"/>
      <c r="X20" s="637"/>
      <c r="Y20" s="648"/>
      <c r="Z20" s="650"/>
      <c r="AA20" s="594">
        <v>2</v>
      </c>
      <c r="AB20" s="594"/>
      <c r="AC20" s="594"/>
      <c r="AD20" s="630"/>
      <c r="AE20" s="594"/>
      <c r="AF20" s="594"/>
      <c r="AG20" s="594"/>
      <c r="AH20" s="594"/>
      <c r="AI20" s="594"/>
      <c r="AJ20" s="594"/>
      <c r="AK20" s="594"/>
    </row>
    <row r="21" spans="1:37" s="661" customFormat="1" ht="30" customHeight="1" thickBot="1">
      <c r="A21" s="2229" t="s">
        <v>307</v>
      </c>
      <c r="B21" s="2229"/>
      <c r="C21" s="651"/>
      <c r="D21" s="651"/>
      <c r="E21" s="651"/>
      <c r="F21" s="652"/>
      <c r="G21" s="653">
        <f aca="true" t="shared" si="3" ref="G21:M21">SUMIF($B$11:$B$20,"=*_*",G11:G20)</f>
        <v>21.5</v>
      </c>
      <c r="H21" s="654">
        <f t="shared" si="3"/>
        <v>645</v>
      </c>
      <c r="I21" s="655">
        <f t="shared" si="3"/>
        <v>249</v>
      </c>
      <c r="J21" s="655">
        <f t="shared" si="3"/>
        <v>77</v>
      </c>
      <c r="K21" s="655">
        <f t="shared" si="3"/>
        <v>0</v>
      </c>
      <c r="L21" s="655">
        <f t="shared" si="3"/>
        <v>172</v>
      </c>
      <c r="M21" s="655">
        <f t="shared" si="3"/>
        <v>396</v>
      </c>
      <c r="N21" s="656">
        <f aca="true" t="shared" si="4" ref="N21:Y21">SUM(N11:N20)</f>
        <v>6</v>
      </c>
      <c r="O21" s="657">
        <f t="shared" si="4"/>
        <v>2</v>
      </c>
      <c r="P21" s="658">
        <f t="shared" si="4"/>
        <v>2</v>
      </c>
      <c r="Q21" s="658">
        <f t="shared" si="4"/>
        <v>2</v>
      </c>
      <c r="R21" s="658">
        <f t="shared" si="4"/>
        <v>3</v>
      </c>
      <c r="S21" s="658">
        <f t="shared" si="4"/>
        <v>5</v>
      </c>
      <c r="T21" s="658">
        <f t="shared" si="4"/>
        <v>0</v>
      </c>
      <c r="U21" s="658">
        <f t="shared" si="4"/>
        <v>0</v>
      </c>
      <c r="V21" s="658">
        <f t="shared" si="4"/>
        <v>0</v>
      </c>
      <c r="W21" s="658">
        <f t="shared" si="4"/>
        <v>0</v>
      </c>
      <c r="X21" s="658">
        <f t="shared" si="4"/>
        <v>0</v>
      </c>
      <c r="Y21" s="658">
        <f t="shared" si="4"/>
        <v>2</v>
      </c>
      <c r="Z21" s="659"/>
      <c r="AA21" s="660"/>
      <c r="AB21" s="660"/>
      <c r="AC21" s="660"/>
      <c r="AD21" s="660"/>
      <c r="AE21" s="659"/>
      <c r="AF21" s="659"/>
      <c r="AG21" s="659"/>
      <c r="AH21" s="659"/>
      <c r="AI21" s="659"/>
      <c r="AJ21" s="659"/>
      <c r="AK21" s="659"/>
    </row>
    <row r="22" spans="1:37" s="552" customFormat="1" ht="18.75">
      <c r="A22" s="595" t="s">
        <v>130</v>
      </c>
      <c r="B22" s="662" t="s">
        <v>211</v>
      </c>
      <c r="C22" s="663"/>
      <c r="D22" s="664"/>
      <c r="E22" s="664"/>
      <c r="F22" s="665"/>
      <c r="G22" s="666"/>
      <c r="H22" s="667"/>
      <c r="I22" s="668">
        <f>SUM(I$23:I$29)</f>
        <v>252</v>
      </c>
      <c r="J22" s="668">
        <f>SUM(J$23:J$29)</f>
        <v>12</v>
      </c>
      <c r="K22" s="668">
        <f>SUM(K$23:K$29)</f>
        <v>0</v>
      </c>
      <c r="L22" s="668">
        <f>SUM(L$23:L$29)</f>
        <v>240</v>
      </c>
      <c r="M22" s="669"/>
      <c r="N22" s="670"/>
      <c r="O22" s="664"/>
      <c r="P22" s="671"/>
      <c r="Q22" s="670"/>
      <c r="R22" s="672"/>
      <c r="S22" s="671"/>
      <c r="T22" s="673"/>
      <c r="U22" s="674"/>
      <c r="V22" s="675"/>
      <c r="W22" s="673"/>
      <c r="X22" s="674"/>
      <c r="Y22" s="676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594"/>
    </row>
    <row r="23" spans="1:37" s="552" customFormat="1" ht="18.75">
      <c r="A23" s="595" t="s">
        <v>308</v>
      </c>
      <c r="B23" s="678" t="s">
        <v>211</v>
      </c>
      <c r="C23" s="679"/>
      <c r="D23" s="680">
        <v>1</v>
      </c>
      <c r="E23" s="681"/>
      <c r="F23" s="599"/>
      <c r="G23" s="682">
        <v>3</v>
      </c>
      <c r="H23" s="683">
        <f aca="true" t="shared" si="5" ref="H23:H28">G23*30</f>
        <v>90</v>
      </c>
      <c r="I23" s="684">
        <f>SUM($J23:$L23)</f>
        <v>60</v>
      </c>
      <c r="J23" s="685">
        <v>8</v>
      </c>
      <c r="K23" s="685"/>
      <c r="L23" s="685">
        <v>52</v>
      </c>
      <c r="M23" s="686">
        <f aca="true" t="shared" si="6" ref="M23:M28">H23-I23</f>
        <v>30</v>
      </c>
      <c r="N23" s="687">
        <v>4</v>
      </c>
      <c r="O23" s="688"/>
      <c r="P23" s="689"/>
      <c r="Q23" s="687"/>
      <c r="R23" s="688"/>
      <c r="S23" s="689"/>
      <c r="T23" s="690"/>
      <c r="U23" s="691"/>
      <c r="V23" s="692"/>
      <c r="W23" s="690"/>
      <c r="X23" s="691"/>
      <c r="Y23" s="606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594"/>
    </row>
    <row r="24" spans="1:37" s="552" customFormat="1" ht="18.75">
      <c r="A24" s="595" t="s">
        <v>309</v>
      </c>
      <c r="B24" s="678" t="s">
        <v>211</v>
      </c>
      <c r="C24" s="679"/>
      <c r="D24" s="681"/>
      <c r="E24" s="681"/>
      <c r="F24" s="599"/>
      <c r="G24" s="682">
        <v>2</v>
      </c>
      <c r="H24" s="683">
        <f t="shared" si="5"/>
        <v>60</v>
      </c>
      <c r="I24" s="684">
        <v>36</v>
      </c>
      <c r="J24" s="685"/>
      <c r="K24" s="685"/>
      <c r="L24" s="685">
        <v>36</v>
      </c>
      <c r="M24" s="686">
        <f t="shared" si="6"/>
        <v>24</v>
      </c>
      <c r="N24" s="687"/>
      <c r="O24" s="688">
        <v>4</v>
      </c>
      <c r="P24" s="689"/>
      <c r="Q24" s="687"/>
      <c r="R24" s="688"/>
      <c r="S24" s="689"/>
      <c r="T24" s="690"/>
      <c r="U24" s="691"/>
      <c r="V24" s="692"/>
      <c r="W24" s="690"/>
      <c r="X24" s="691"/>
      <c r="Y24" s="606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594"/>
    </row>
    <row r="25" spans="1:37" s="552" customFormat="1" ht="18.75">
      <c r="A25" s="595" t="s">
        <v>310</v>
      </c>
      <c r="B25" s="678" t="s">
        <v>211</v>
      </c>
      <c r="C25" s="679"/>
      <c r="D25" s="680" t="s">
        <v>311</v>
      </c>
      <c r="E25" s="610"/>
      <c r="F25" s="599"/>
      <c r="G25" s="682">
        <v>2</v>
      </c>
      <c r="H25" s="683">
        <f t="shared" si="5"/>
        <v>60</v>
      </c>
      <c r="I25" s="684">
        <v>36</v>
      </c>
      <c r="J25" s="685"/>
      <c r="K25" s="685"/>
      <c r="L25" s="685">
        <v>36</v>
      </c>
      <c r="M25" s="686">
        <f t="shared" si="6"/>
        <v>24</v>
      </c>
      <c r="N25" s="687"/>
      <c r="O25" s="688"/>
      <c r="P25" s="689">
        <v>4</v>
      </c>
      <c r="Q25" s="687"/>
      <c r="R25" s="688"/>
      <c r="S25" s="689"/>
      <c r="T25" s="690"/>
      <c r="U25" s="691"/>
      <c r="V25" s="692"/>
      <c r="W25" s="690"/>
      <c r="X25" s="691"/>
      <c r="Y25" s="606"/>
      <c r="Z25" s="677"/>
      <c r="AA25" s="677"/>
      <c r="AB25" s="677"/>
      <c r="AC25" s="677"/>
      <c r="AD25" s="677"/>
      <c r="AE25" s="677"/>
      <c r="AF25" s="677"/>
      <c r="AG25" s="677"/>
      <c r="AH25" s="677"/>
      <c r="AI25" s="677"/>
      <c r="AJ25" s="677"/>
      <c r="AK25" s="594"/>
    </row>
    <row r="26" spans="1:37" s="552" customFormat="1" ht="18.75">
      <c r="A26" s="595" t="s">
        <v>312</v>
      </c>
      <c r="B26" s="678" t="s">
        <v>211</v>
      </c>
      <c r="C26" s="679"/>
      <c r="D26" s="680">
        <v>4</v>
      </c>
      <c r="E26" s="610"/>
      <c r="F26" s="599"/>
      <c r="G26" s="682">
        <v>3</v>
      </c>
      <c r="H26" s="683">
        <f t="shared" si="5"/>
        <v>90</v>
      </c>
      <c r="I26" s="684">
        <v>60</v>
      </c>
      <c r="J26" s="685">
        <v>4</v>
      </c>
      <c r="K26" s="685"/>
      <c r="L26" s="685">
        <v>56</v>
      </c>
      <c r="M26" s="686">
        <f t="shared" si="6"/>
        <v>30</v>
      </c>
      <c r="N26" s="687"/>
      <c r="O26" s="688"/>
      <c r="P26" s="689"/>
      <c r="Q26" s="687">
        <v>4</v>
      </c>
      <c r="R26" s="688"/>
      <c r="S26" s="689"/>
      <c r="T26" s="690"/>
      <c r="U26" s="691"/>
      <c r="V26" s="692"/>
      <c r="W26" s="690"/>
      <c r="X26" s="691"/>
      <c r="Y26" s="606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594"/>
    </row>
    <row r="27" spans="1:37" s="552" customFormat="1" ht="25.5" customHeight="1">
      <c r="A27" s="595" t="s">
        <v>313</v>
      </c>
      <c r="B27" s="678" t="s">
        <v>211</v>
      </c>
      <c r="C27" s="679"/>
      <c r="D27" s="610"/>
      <c r="E27" s="610"/>
      <c r="F27" s="599"/>
      <c r="G27" s="682">
        <v>1.5</v>
      </c>
      <c r="H27" s="683">
        <f t="shared" si="5"/>
        <v>45</v>
      </c>
      <c r="I27" s="684">
        <v>30</v>
      </c>
      <c r="J27" s="685"/>
      <c r="K27" s="685"/>
      <c r="L27" s="685">
        <v>30</v>
      </c>
      <c r="M27" s="686">
        <f t="shared" si="6"/>
        <v>15</v>
      </c>
      <c r="N27" s="687"/>
      <c r="O27" s="688"/>
      <c r="P27" s="689"/>
      <c r="Q27" s="687"/>
      <c r="R27" s="688">
        <v>4</v>
      </c>
      <c r="S27" s="689"/>
      <c r="T27" s="690"/>
      <c r="U27" s="691"/>
      <c r="V27" s="692"/>
      <c r="W27" s="690"/>
      <c r="X27" s="691"/>
      <c r="Y27" s="606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594"/>
    </row>
    <row r="28" spans="1:37" s="552" customFormat="1" ht="18.75">
      <c r="A28" s="595" t="s">
        <v>314</v>
      </c>
      <c r="B28" s="678" t="s">
        <v>211</v>
      </c>
      <c r="C28" s="679"/>
      <c r="D28" s="680" t="s">
        <v>315</v>
      </c>
      <c r="E28" s="610"/>
      <c r="F28" s="599"/>
      <c r="G28" s="682">
        <v>1.5</v>
      </c>
      <c r="H28" s="683">
        <f t="shared" si="5"/>
        <v>45</v>
      </c>
      <c r="I28" s="684">
        <v>30</v>
      </c>
      <c r="J28" s="685"/>
      <c r="K28" s="685"/>
      <c r="L28" s="685">
        <v>30</v>
      </c>
      <c r="M28" s="686">
        <f t="shared" si="6"/>
        <v>15</v>
      </c>
      <c r="N28" s="687"/>
      <c r="O28" s="688"/>
      <c r="P28" s="689"/>
      <c r="Q28" s="687"/>
      <c r="R28" s="688"/>
      <c r="S28" s="689">
        <v>4</v>
      </c>
      <c r="T28" s="690"/>
      <c r="U28" s="691"/>
      <c r="V28" s="692"/>
      <c r="W28" s="690"/>
      <c r="X28" s="691"/>
      <c r="Y28" s="606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594"/>
    </row>
    <row r="29" spans="1:37" s="552" customFormat="1" ht="48" thickBot="1">
      <c r="A29" s="595" t="s">
        <v>316</v>
      </c>
      <c r="B29" s="678" t="s">
        <v>211</v>
      </c>
      <c r="C29" s="679"/>
      <c r="D29" s="610" t="s">
        <v>317</v>
      </c>
      <c r="E29" s="610"/>
      <c r="F29" s="599"/>
      <c r="G29" s="682"/>
      <c r="H29" s="683"/>
      <c r="I29" s="684">
        <f>SUM($J29:$L29)</f>
        <v>0</v>
      </c>
      <c r="J29" s="685"/>
      <c r="K29" s="685"/>
      <c r="L29" s="685"/>
      <c r="M29" s="693"/>
      <c r="N29" s="687"/>
      <c r="O29" s="688"/>
      <c r="P29" s="689"/>
      <c r="Q29" s="687"/>
      <c r="R29" s="688"/>
      <c r="S29" s="689"/>
      <c r="T29" s="694" t="s">
        <v>111</v>
      </c>
      <c r="U29" s="694" t="s">
        <v>111</v>
      </c>
      <c r="V29" s="694" t="s">
        <v>111</v>
      </c>
      <c r="W29" s="694" t="s">
        <v>111</v>
      </c>
      <c r="X29" s="694" t="s">
        <v>111</v>
      </c>
      <c r="Y29" s="606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594"/>
    </row>
    <row r="30" spans="1:37" s="661" customFormat="1" ht="16.5" customHeight="1" thickBot="1">
      <c r="A30" s="2215" t="s">
        <v>307</v>
      </c>
      <c r="B30" s="2216"/>
      <c r="C30" s="2216"/>
      <c r="D30" s="2216"/>
      <c r="E30" s="2216"/>
      <c r="F30" s="2217"/>
      <c r="G30" s="695">
        <f>SUM(G23:G29)</f>
        <v>13</v>
      </c>
      <c r="H30" s="651"/>
      <c r="I30" s="696">
        <f>I22</f>
        <v>252</v>
      </c>
      <c r="J30" s="696">
        <f>J22</f>
        <v>12</v>
      </c>
      <c r="K30" s="696">
        <f>K22</f>
        <v>0</v>
      </c>
      <c r="L30" s="696">
        <f>L22</f>
        <v>240</v>
      </c>
      <c r="M30" s="696">
        <f>M22</f>
        <v>0</v>
      </c>
      <c r="N30" s="697">
        <f>SUM(N23:N29)</f>
        <v>4</v>
      </c>
      <c r="O30" s="698">
        <f>SUM(O23:O29)</f>
        <v>4</v>
      </c>
      <c r="P30" s="698">
        <f>SUM(P23:P29)</f>
        <v>4</v>
      </c>
      <c r="Q30" s="698">
        <f>SUM(Q22:Q29)</f>
        <v>4</v>
      </c>
      <c r="R30" s="698">
        <f>SUM(R22:R29)</f>
        <v>4</v>
      </c>
      <c r="S30" s="698">
        <f>SUM(S22:S29)</f>
        <v>4</v>
      </c>
      <c r="T30" s="698"/>
      <c r="U30" s="698"/>
      <c r="V30" s="698"/>
      <c r="W30" s="698"/>
      <c r="X30" s="698"/>
      <c r="Y30" s="651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594"/>
    </row>
    <row r="31" spans="1:37" s="661" customFormat="1" ht="27" customHeight="1" thickBot="1">
      <c r="A31" s="2215" t="s">
        <v>318</v>
      </c>
      <c r="B31" s="2216"/>
      <c r="C31" s="2216"/>
      <c r="D31" s="2216"/>
      <c r="E31" s="2216"/>
      <c r="F31" s="2217"/>
      <c r="G31" s="699">
        <f aca="true" t="shared" si="7" ref="G31:Y31">G21+G30</f>
        <v>34.5</v>
      </c>
      <c r="H31" s="658">
        <f t="shared" si="7"/>
        <v>645</v>
      </c>
      <c r="I31" s="658">
        <f t="shared" si="7"/>
        <v>501</v>
      </c>
      <c r="J31" s="658">
        <f t="shared" si="7"/>
        <v>89</v>
      </c>
      <c r="K31" s="658">
        <f t="shared" si="7"/>
        <v>0</v>
      </c>
      <c r="L31" s="658">
        <f t="shared" si="7"/>
        <v>412</v>
      </c>
      <c r="M31" s="658">
        <f t="shared" si="7"/>
        <v>396</v>
      </c>
      <c r="N31" s="658">
        <f t="shared" si="7"/>
        <v>10</v>
      </c>
      <c r="O31" s="658">
        <f t="shared" si="7"/>
        <v>6</v>
      </c>
      <c r="P31" s="658">
        <f t="shared" si="7"/>
        <v>6</v>
      </c>
      <c r="Q31" s="658">
        <f t="shared" si="7"/>
        <v>6</v>
      </c>
      <c r="R31" s="658">
        <f t="shared" si="7"/>
        <v>7</v>
      </c>
      <c r="S31" s="658">
        <f t="shared" si="7"/>
        <v>9</v>
      </c>
      <c r="T31" s="658">
        <f t="shared" si="7"/>
        <v>0</v>
      </c>
      <c r="U31" s="658">
        <f t="shared" si="7"/>
        <v>0</v>
      </c>
      <c r="V31" s="658">
        <f t="shared" si="7"/>
        <v>0</v>
      </c>
      <c r="W31" s="658">
        <f t="shared" si="7"/>
        <v>0</v>
      </c>
      <c r="X31" s="658">
        <f t="shared" si="7"/>
        <v>0</v>
      </c>
      <c r="Y31" s="658">
        <f t="shared" si="7"/>
        <v>2</v>
      </c>
      <c r="Z31" s="700"/>
      <c r="AA31" s="700"/>
      <c r="AB31" s="700"/>
      <c r="AC31" s="700"/>
      <c r="AD31" s="700"/>
      <c r="AE31" s="700"/>
      <c r="AF31" s="700"/>
      <c r="AG31" s="700"/>
      <c r="AH31" s="700"/>
      <c r="AI31" s="700"/>
      <c r="AJ31" s="700"/>
      <c r="AK31" s="700"/>
    </row>
    <row r="32" spans="1:37" s="552" customFormat="1" ht="18.75" customHeight="1">
      <c r="A32" s="2230" t="s">
        <v>319</v>
      </c>
      <c r="B32" s="2231"/>
      <c r="C32" s="2232"/>
      <c r="D32" s="2232"/>
      <c r="E32" s="2232"/>
      <c r="F32" s="2233"/>
      <c r="G32" s="701"/>
      <c r="H32" s="702"/>
      <c r="I32" s="702"/>
      <c r="J32" s="702"/>
      <c r="K32" s="702"/>
      <c r="L32" s="702"/>
      <c r="M32" s="703"/>
      <c r="N32" s="704"/>
      <c r="O32" s="702"/>
      <c r="P32" s="702"/>
      <c r="Q32" s="705"/>
      <c r="R32" s="702"/>
      <c r="S32" s="702"/>
      <c r="T32" s="705"/>
      <c r="U32" s="702"/>
      <c r="V32" s="702"/>
      <c r="W32" s="705"/>
      <c r="X32" s="702"/>
      <c r="Y32" s="702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</row>
    <row r="33" spans="1:37" s="552" customFormat="1" ht="18" customHeight="1" thickBot="1">
      <c r="A33" s="2234"/>
      <c r="B33" s="2235"/>
      <c r="C33" s="2235"/>
      <c r="D33" s="2235"/>
      <c r="E33" s="2235"/>
      <c r="F33" s="2236"/>
      <c r="G33" s="707"/>
      <c r="H33" s="708"/>
      <c r="I33" s="708"/>
      <c r="J33" s="708"/>
      <c r="K33" s="708"/>
      <c r="L33" s="708"/>
      <c r="M33" s="709"/>
      <c r="N33" s="710"/>
      <c r="O33" s="708"/>
      <c r="P33" s="708"/>
      <c r="Q33" s="711"/>
      <c r="R33" s="708"/>
      <c r="S33" s="708"/>
      <c r="T33" s="711"/>
      <c r="U33" s="708"/>
      <c r="V33" s="708"/>
      <c r="W33" s="711"/>
      <c r="X33" s="708"/>
      <c r="Y33" s="708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</row>
    <row r="34" spans="1:37" s="552" customFormat="1" ht="32.25" customHeight="1" thickBot="1">
      <c r="A34" s="2237" t="s">
        <v>320</v>
      </c>
      <c r="B34" s="2238"/>
      <c r="C34" s="2238"/>
      <c r="D34" s="2238"/>
      <c r="E34" s="2238"/>
      <c r="F34" s="2238"/>
      <c r="G34" s="2238"/>
      <c r="H34" s="2238"/>
      <c r="I34" s="2238"/>
      <c r="J34" s="2238"/>
      <c r="K34" s="2238"/>
      <c r="L34" s="2238"/>
      <c r="M34" s="2238"/>
      <c r="N34" s="2238"/>
      <c r="O34" s="2238"/>
      <c r="P34" s="2238"/>
      <c r="Q34" s="2238"/>
      <c r="R34" s="2238"/>
      <c r="S34" s="2238"/>
      <c r="T34" s="2238"/>
      <c r="U34" s="2238"/>
      <c r="V34" s="2238"/>
      <c r="W34" s="2238"/>
      <c r="X34" s="2238"/>
      <c r="Y34" s="2238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</row>
    <row r="35" spans="1:37" s="552" customFormat="1" ht="34.5" customHeight="1">
      <c r="A35" s="714" t="s">
        <v>131</v>
      </c>
      <c r="B35" s="715" t="s">
        <v>321</v>
      </c>
      <c r="C35" s="716"/>
      <c r="D35" s="717"/>
      <c r="E35" s="718"/>
      <c r="F35" s="719"/>
      <c r="G35" s="720">
        <v>4</v>
      </c>
      <c r="H35" s="721">
        <f>G35*30</f>
        <v>120</v>
      </c>
      <c r="I35" s="722">
        <f>SUM(I36:I37)</f>
        <v>51</v>
      </c>
      <c r="J35" s="722">
        <f>SUM(J36:J37)</f>
        <v>34</v>
      </c>
      <c r="K35" s="722">
        <f>SUM(K36:K37)</f>
        <v>9</v>
      </c>
      <c r="L35" s="722">
        <f>SUM(L36:L37)</f>
        <v>8</v>
      </c>
      <c r="M35" s="723">
        <f>H35-I35</f>
        <v>69</v>
      </c>
      <c r="N35" s="724"/>
      <c r="O35" s="725"/>
      <c r="P35" s="726"/>
      <c r="Q35" s="727"/>
      <c r="R35" s="728"/>
      <c r="S35" s="726"/>
      <c r="T35" s="727"/>
      <c r="U35" s="728"/>
      <c r="V35" s="726"/>
      <c r="W35" s="727"/>
      <c r="X35" s="728"/>
      <c r="Y35" s="729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</row>
    <row r="36" spans="1:37" s="552" customFormat="1" ht="18.75">
      <c r="A36" s="595" t="s">
        <v>186</v>
      </c>
      <c r="B36" s="730" t="s">
        <v>322</v>
      </c>
      <c r="C36" s="731"/>
      <c r="D36" s="732">
        <v>6</v>
      </c>
      <c r="E36" s="733"/>
      <c r="F36" s="734"/>
      <c r="G36" s="735">
        <v>2</v>
      </c>
      <c r="H36" s="736">
        <f>G36*30</f>
        <v>60</v>
      </c>
      <c r="I36" s="684">
        <f>J36+K36+L36</f>
        <v>24</v>
      </c>
      <c r="J36" s="737">
        <v>16</v>
      </c>
      <c r="K36" s="738"/>
      <c r="L36" s="739">
        <v>8</v>
      </c>
      <c r="M36" s="549">
        <f aca="true" t="shared" si="8" ref="M36:M58">H36-I36</f>
        <v>36</v>
      </c>
      <c r="N36" s="740"/>
      <c r="O36" s="741"/>
      <c r="P36" s="742"/>
      <c r="Q36" s="743"/>
      <c r="R36" s="688"/>
      <c r="S36" s="742">
        <v>3</v>
      </c>
      <c r="T36" s="743"/>
      <c r="U36" s="744"/>
      <c r="V36" s="742"/>
      <c r="W36" s="743"/>
      <c r="X36" s="744"/>
      <c r="Y36" s="745"/>
      <c r="Z36" s="677"/>
      <c r="AA36" s="677">
        <v>2</v>
      </c>
      <c r="AB36" s="677"/>
      <c r="AC36" s="677">
        <f>I36/H36</f>
        <v>0.4</v>
      </c>
      <c r="AD36" s="677"/>
      <c r="AE36" s="677"/>
      <c r="AF36" s="677"/>
      <c r="AG36" s="677"/>
      <c r="AH36" s="677"/>
      <c r="AI36" s="677"/>
      <c r="AJ36" s="677"/>
      <c r="AK36" s="677"/>
    </row>
    <row r="37" spans="1:37" s="552" customFormat="1" ht="19.5" thickBot="1">
      <c r="A37" s="746" t="s">
        <v>187</v>
      </c>
      <c r="B37" s="747" t="s">
        <v>323</v>
      </c>
      <c r="C37" s="748">
        <v>9</v>
      </c>
      <c r="D37" s="749"/>
      <c r="E37" s="749"/>
      <c r="F37" s="750"/>
      <c r="G37" s="751">
        <v>2</v>
      </c>
      <c r="H37" s="752">
        <f>G37*30</f>
        <v>60</v>
      </c>
      <c r="I37" s="753">
        <f>J37+K37+L37</f>
        <v>27</v>
      </c>
      <c r="J37" s="754">
        <v>18</v>
      </c>
      <c r="K37" s="755">
        <v>9</v>
      </c>
      <c r="L37" s="755"/>
      <c r="M37" s="756">
        <f>H37-I37</f>
        <v>33</v>
      </c>
      <c r="N37" s="757"/>
      <c r="O37" s="758"/>
      <c r="P37" s="759"/>
      <c r="Q37" s="760"/>
      <c r="R37" s="761"/>
      <c r="S37" s="759"/>
      <c r="T37" s="760"/>
      <c r="U37" s="761"/>
      <c r="V37" s="759">
        <v>3</v>
      </c>
      <c r="W37" s="760"/>
      <c r="X37" s="761"/>
      <c r="Y37" s="762"/>
      <c r="Z37" s="677"/>
      <c r="AA37" s="677">
        <v>3</v>
      </c>
      <c r="AB37" s="677"/>
      <c r="AC37" s="677">
        <f>I37/H37</f>
        <v>0.45</v>
      </c>
      <c r="AD37" s="677"/>
      <c r="AE37" s="677"/>
      <c r="AF37" s="677"/>
      <c r="AG37" s="677"/>
      <c r="AH37" s="677"/>
      <c r="AI37" s="677"/>
      <c r="AJ37" s="677"/>
      <c r="AK37" s="677"/>
    </row>
    <row r="38" spans="1:37" s="552" customFormat="1" ht="25.5" customHeight="1" thickBot="1">
      <c r="A38" s="595" t="s">
        <v>324</v>
      </c>
      <c r="B38" s="763" t="s">
        <v>325</v>
      </c>
      <c r="C38" s="764"/>
      <c r="D38" s="764" t="s">
        <v>31</v>
      </c>
      <c r="E38" s="764"/>
      <c r="F38" s="765"/>
      <c r="G38" s="766">
        <v>3</v>
      </c>
      <c r="H38" s="767">
        <f>G38*30</f>
        <v>90</v>
      </c>
      <c r="I38" s="768">
        <f>J38+K38+L38</f>
        <v>30</v>
      </c>
      <c r="J38" s="767">
        <v>15</v>
      </c>
      <c r="K38" s="769"/>
      <c r="L38" s="770">
        <v>15</v>
      </c>
      <c r="M38" s="771">
        <f>H38-I38</f>
        <v>60</v>
      </c>
      <c r="N38" s="772">
        <v>2</v>
      </c>
      <c r="O38" s="773"/>
      <c r="P38" s="774"/>
      <c r="Q38" s="775"/>
      <c r="R38" s="774"/>
      <c r="S38" s="774"/>
      <c r="T38" s="775"/>
      <c r="U38" s="774"/>
      <c r="V38" s="774"/>
      <c r="W38" s="775"/>
      <c r="X38" s="774"/>
      <c r="Y38" s="776"/>
      <c r="Z38" s="677"/>
      <c r="AA38" s="677">
        <v>1</v>
      </c>
      <c r="AB38" s="677"/>
      <c r="AC38" s="677"/>
      <c r="AD38" s="677"/>
      <c r="AE38" s="677"/>
      <c r="AF38" s="677"/>
      <c r="AG38" s="677"/>
      <c r="AH38" s="677"/>
      <c r="AI38" s="677"/>
      <c r="AJ38" s="677"/>
      <c r="AK38" s="677"/>
    </row>
    <row r="39" spans="1:64" s="552" customFormat="1" ht="18.75">
      <c r="A39" s="579" t="s">
        <v>132</v>
      </c>
      <c r="B39" s="730" t="s">
        <v>326</v>
      </c>
      <c r="C39" s="731"/>
      <c r="D39" s="733"/>
      <c r="E39" s="733"/>
      <c r="F39" s="777"/>
      <c r="G39" s="735">
        <v>7</v>
      </c>
      <c r="H39" s="736">
        <f aca="true" t="shared" si="9" ref="H39:H59">G39*30</f>
        <v>210</v>
      </c>
      <c r="I39" s="738">
        <f>SUM(I40:I41)</f>
        <v>105</v>
      </c>
      <c r="J39" s="738">
        <f>SUM(J40:J41)</f>
        <v>57</v>
      </c>
      <c r="K39" s="738">
        <f>SUM(K40:K41)</f>
        <v>48</v>
      </c>
      <c r="L39" s="738">
        <f>SUM(L40:L41)</f>
        <v>0</v>
      </c>
      <c r="M39" s="778">
        <f t="shared" si="8"/>
        <v>105</v>
      </c>
      <c r="N39" s="779"/>
      <c r="O39" s="780"/>
      <c r="P39" s="781"/>
      <c r="Q39" s="782"/>
      <c r="R39" s="780"/>
      <c r="S39" s="783"/>
      <c r="T39" s="782"/>
      <c r="U39" s="780"/>
      <c r="V39" s="783"/>
      <c r="W39" s="782"/>
      <c r="X39" s="780"/>
      <c r="Y39" s="783"/>
      <c r="Z39" s="677"/>
      <c r="AA39" s="677"/>
      <c r="AB39" s="677"/>
      <c r="AC39" s="677"/>
      <c r="AD39" s="677"/>
      <c r="AE39" s="677"/>
      <c r="AF39" s="677"/>
      <c r="AG39" s="677"/>
      <c r="AH39" s="677"/>
      <c r="AI39" s="677"/>
      <c r="AJ39" s="677"/>
      <c r="AK39" s="677"/>
      <c r="AL39" s="784"/>
      <c r="AM39" s="784"/>
      <c r="AN39" s="784"/>
      <c r="AO39" s="784"/>
      <c r="AP39" s="784"/>
      <c r="AQ39" s="784"/>
      <c r="AR39" s="784"/>
      <c r="AS39" s="784"/>
      <c r="AT39" s="784"/>
      <c r="AU39" s="784"/>
      <c r="AV39" s="784"/>
      <c r="AW39" s="784"/>
      <c r="AX39" s="784"/>
      <c r="AY39" s="784"/>
      <c r="AZ39" s="784"/>
      <c r="BA39" s="784"/>
      <c r="BB39" s="784"/>
      <c r="BC39" s="784"/>
      <c r="BD39" s="784"/>
      <c r="BE39" s="784"/>
      <c r="BF39" s="784"/>
      <c r="BG39" s="784"/>
      <c r="BH39" s="784"/>
      <c r="BI39" s="784"/>
      <c r="BJ39" s="784"/>
      <c r="BK39" s="784"/>
      <c r="BL39" s="784"/>
    </row>
    <row r="40" spans="1:37" s="552" customFormat="1" ht="18.75">
      <c r="A40" s="595" t="s">
        <v>133</v>
      </c>
      <c r="B40" s="785" t="s">
        <v>327</v>
      </c>
      <c r="C40" s="786"/>
      <c r="D40" s="685">
        <v>1</v>
      </c>
      <c r="E40" s="685"/>
      <c r="F40" s="787"/>
      <c r="G40" s="607">
        <v>4</v>
      </c>
      <c r="H40" s="788">
        <f t="shared" si="9"/>
        <v>120</v>
      </c>
      <c r="I40" s="789">
        <f aca="true" t="shared" si="10" ref="I40:I47">J40+K40+L40</f>
        <v>60</v>
      </c>
      <c r="J40" s="732">
        <v>30</v>
      </c>
      <c r="K40" s="790">
        <v>30</v>
      </c>
      <c r="L40" s="790"/>
      <c r="M40" s="606">
        <f t="shared" si="8"/>
        <v>60</v>
      </c>
      <c r="N40" s="791">
        <v>4</v>
      </c>
      <c r="O40" s="597"/>
      <c r="P40" s="792"/>
      <c r="Q40" s="608"/>
      <c r="R40" s="597"/>
      <c r="S40" s="606"/>
      <c r="T40" s="608"/>
      <c r="U40" s="597"/>
      <c r="V40" s="606"/>
      <c r="W40" s="608"/>
      <c r="X40" s="597"/>
      <c r="Y40" s="606"/>
      <c r="Z40" s="630"/>
      <c r="AA40" s="594">
        <v>1</v>
      </c>
      <c r="AB40" s="594"/>
      <c r="AC40" s="677">
        <f>I40/H40</f>
        <v>0.5</v>
      </c>
      <c r="AD40" s="594"/>
      <c r="AE40" s="594"/>
      <c r="AF40" s="594"/>
      <c r="AG40" s="594"/>
      <c r="AH40" s="594"/>
      <c r="AI40" s="594"/>
      <c r="AJ40" s="594"/>
      <c r="AK40" s="594"/>
    </row>
    <row r="41" spans="1:37" s="552" customFormat="1" ht="18.75">
      <c r="A41" s="595" t="s">
        <v>328</v>
      </c>
      <c r="B41" s="785" t="s">
        <v>327</v>
      </c>
      <c r="C41" s="786">
        <v>2</v>
      </c>
      <c r="D41" s="793"/>
      <c r="E41" s="793"/>
      <c r="F41" s="794"/>
      <c r="G41" s="607">
        <v>3</v>
      </c>
      <c r="H41" s="788">
        <f t="shared" si="9"/>
        <v>90</v>
      </c>
      <c r="I41" s="789">
        <f t="shared" si="10"/>
        <v>45</v>
      </c>
      <c r="J41" s="732">
        <v>27</v>
      </c>
      <c r="K41" s="790">
        <v>18</v>
      </c>
      <c r="L41" s="790"/>
      <c r="M41" s="795">
        <f t="shared" si="8"/>
        <v>45</v>
      </c>
      <c r="N41" s="796"/>
      <c r="O41" s="797">
        <v>5</v>
      </c>
      <c r="P41" s="798"/>
      <c r="Q41" s="799"/>
      <c r="R41" s="797"/>
      <c r="S41" s="800"/>
      <c r="T41" s="799"/>
      <c r="U41" s="797"/>
      <c r="V41" s="800"/>
      <c r="W41" s="799"/>
      <c r="X41" s="797"/>
      <c r="Y41" s="800"/>
      <c r="Z41" s="677"/>
      <c r="AA41" s="677">
        <v>1</v>
      </c>
      <c r="AB41" s="677"/>
      <c r="AC41" s="677">
        <f>I41/H41</f>
        <v>0.5</v>
      </c>
      <c r="AD41" s="677"/>
      <c r="AE41" s="677"/>
      <c r="AF41" s="677"/>
      <c r="AG41" s="677"/>
      <c r="AH41" s="677"/>
      <c r="AI41" s="677"/>
      <c r="AJ41" s="677"/>
      <c r="AK41" s="677"/>
    </row>
    <row r="42" spans="1:37" s="552" customFormat="1" ht="18.75">
      <c r="A42" s="595" t="s">
        <v>134</v>
      </c>
      <c r="B42" s="801" t="s">
        <v>329</v>
      </c>
      <c r="C42" s="786"/>
      <c r="D42" s="732">
        <v>5</v>
      </c>
      <c r="E42" s="793"/>
      <c r="F42" s="794"/>
      <c r="G42" s="607">
        <v>3</v>
      </c>
      <c r="H42" s="788">
        <f t="shared" si="9"/>
        <v>90</v>
      </c>
      <c r="I42" s="789">
        <f t="shared" si="10"/>
        <v>30</v>
      </c>
      <c r="J42" s="802">
        <v>20</v>
      </c>
      <c r="K42" s="802"/>
      <c r="L42" s="802">
        <v>10</v>
      </c>
      <c r="M42" s="795">
        <f t="shared" si="8"/>
        <v>60</v>
      </c>
      <c r="N42" s="796"/>
      <c r="O42" s="797"/>
      <c r="P42" s="798"/>
      <c r="Q42" s="799"/>
      <c r="R42" s="797">
        <v>3</v>
      </c>
      <c r="S42" s="803"/>
      <c r="T42" s="799"/>
      <c r="U42" s="797"/>
      <c r="V42" s="800"/>
      <c r="W42" s="799"/>
      <c r="X42" s="797"/>
      <c r="Y42" s="800"/>
      <c r="Z42" s="677"/>
      <c r="AA42" s="677">
        <v>2</v>
      </c>
      <c r="AB42" s="677"/>
      <c r="AC42" s="677">
        <f>I42/H42</f>
        <v>0.3333333333333333</v>
      </c>
      <c r="AD42" s="804"/>
      <c r="AE42" s="677"/>
      <c r="AF42" s="677"/>
      <c r="AG42" s="677"/>
      <c r="AH42" s="677"/>
      <c r="AI42" s="677"/>
      <c r="AJ42" s="677"/>
      <c r="AK42" s="677"/>
    </row>
    <row r="43" spans="1:37" s="552" customFormat="1" ht="18.75">
      <c r="A43" s="595" t="s">
        <v>135</v>
      </c>
      <c r="B43" s="801" t="s">
        <v>330</v>
      </c>
      <c r="C43" s="786">
        <v>10</v>
      </c>
      <c r="D43" s="793"/>
      <c r="E43" s="793"/>
      <c r="F43" s="794"/>
      <c r="G43" s="735">
        <v>3.5</v>
      </c>
      <c r="H43" s="788">
        <f t="shared" si="9"/>
        <v>105</v>
      </c>
      <c r="I43" s="789">
        <f t="shared" si="10"/>
        <v>45</v>
      </c>
      <c r="J43" s="732">
        <v>30</v>
      </c>
      <c r="K43" s="790"/>
      <c r="L43" s="790">
        <v>15</v>
      </c>
      <c r="M43" s="606">
        <f t="shared" si="8"/>
        <v>60</v>
      </c>
      <c r="N43" s="796"/>
      <c r="O43" s="797"/>
      <c r="P43" s="798"/>
      <c r="Q43" s="799"/>
      <c r="R43" s="797"/>
      <c r="S43" s="800"/>
      <c r="T43" s="799"/>
      <c r="U43" s="797"/>
      <c r="V43" s="800"/>
      <c r="W43" s="799">
        <v>3</v>
      </c>
      <c r="X43" s="797"/>
      <c r="Y43" s="800"/>
      <c r="Z43" s="677"/>
      <c r="AA43" s="677">
        <v>4</v>
      </c>
      <c r="AB43" s="677"/>
      <c r="AC43" s="677">
        <f>I43/H43</f>
        <v>0.42857142857142855</v>
      </c>
      <c r="AD43" s="677"/>
      <c r="AE43" s="677"/>
      <c r="AF43" s="677"/>
      <c r="AG43" s="677"/>
      <c r="AH43" s="677"/>
      <c r="AI43" s="677"/>
      <c r="AJ43" s="677"/>
      <c r="AK43" s="677"/>
    </row>
    <row r="44" spans="1:37" s="552" customFormat="1" ht="18.75">
      <c r="A44" s="595" t="s">
        <v>136</v>
      </c>
      <c r="B44" s="801" t="s">
        <v>331</v>
      </c>
      <c r="C44" s="805"/>
      <c r="D44" s="806"/>
      <c r="E44" s="806"/>
      <c r="F44" s="794"/>
      <c r="G44" s="807">
        <v>12</v>
      </c>
      <c r="H44" s="808">
        <f t="shared" si="9"/>
        <v>360</v>
      </c>
      <c r="I44" s="601">
        <f t="shared" si="10"/>
        <v>198</v>
      </c>
      <c r="J44" s="809">
        <f>SUM(J45:J47)</f>
        <v>99</v>
      </c>
      <c r="K44" s="810"/>
      <c r="L44" s="810">
        <f>SUM(L45:L47)</f>
        <v>99</v>
      </c>
      <c r="M44" s="795">
        <f t="shared" si="8"/>
        <v>162</v>
      </c>
      <c r="N44" s="796"/>
      <c r="O44" s="797"/>
      <c r="P44" s="798"/>
      <c r="Q44" s="799"/>
      <c r="R44" s="797"/>
      <c r="S44" s="800"/>
      <c r="T44" s="799"/>
      <c r="U44" s="797"/>
      <c r="V44" s="800"/>
      <c r="W44" s="799"/>
      <c r="X44" s="797"/>
      <c r="Y44" s="800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7"/>
    </row>
    <row r="45" spans="1:37" s="552" customFormat="1" ht="19.5" thickBot="1">
      <c r="A45" s="595" t="s">
        <v>332</v>
      </c>
      <c r="B45" s="811" t="s">
        <v>333</v>
      </c>
      <c r="C45" s="812">
        <v>1</v>
      </c>
      <c r="D45" s="810"/>
      <c r="E45" s="810"/>
      <c r="F45" s="787"/>
      <c r="G45" s="813">
        <v>6</v>
      </c>
      <c r="H45" s="814">
        <f t="shared" si="9"/>
        <v>180</v>
      </c>
      <c r="I45" s="601">
        <f t="shared" si="10"/>
        <v>90</v>
      </c>
      <c r="J45" s="815">
        <v>45</v>
      </c>
      <c r="K45" s="816"/>
      <c r="L45" s="815">
        <v>45</v>
      </c>
      <c r="M45" s="795">
        <f t="shared" si="8"/>
        <v>90</v>
      </c>
      <c r="N45" s="791">
        <f>6</f>
        <v>6</v>
      </c>
      <c r="O45" s="797"/>
      <c r="P45" s="798"/>
      <c r="Q45" s="799"/>
      <c r="R45" s="797"/>
      <c r="S45" s="800"/>
      <c r="T45" s="799"/>
      <c r="U45" s="797"/>
      <c r="V45" s="800"/>
      <c r="W45" s="799"/>
      <c r="X45" s="797"/>
      <c r="Y45" s="800"/>
      <c r="Z45" s="630"/>
      <c r="AA45" s="677">
        <v>1</v>
      </c>
      <c r="AB45" s="677"/>
      <c r="AC45" s="677">
        <f>I45/H45</f>
        <v>0.5</v>
      </c>
      <c r="AD45" s="677"/>
      <c r="AE45" s="677"/>
      <c r="AF45" s="677"/>
      <c r="AG45" s="677"/>
      <c r="AH45" s="677"/>
      <c r="AI45" s="677"/>
      <c r="AJ45" s="677"/>
      <c r="AK45" s="677"/>
    </row>
    <row r="46" spans="1:37" s="552" customFormat="1" ht="18.75">
      <c r="A46" s="595" t="s">
        <v>334</v>
      </c>
      <c r="B46" s="811" t="s">
        <v>333</v>
      </c>
      <c r="C46" s="817"/>
      <c r="D46" s="818"/>
      <c r="E46" s="818"/>
      <c r="F46" s="819"/>
      <c r="G46" s="813">
        <v>3</v>
      </c>
      <c r="H46" s="814">
        <f t="shared" si="9"/>
        <v>90</v>
      </c>
      <c r="I46" s="601">
        <v>54</v>
      </c>
      <c r="J46" s="815">
        <v>27</v>
      </c>
      <c r="K46" s="816"/>
      <c r="L46" s="816">
        <v>27</v>
      </c>
      <c r="M46" s="795">
        <f t="shared" si="8"/>
        <v>36</v>
      </c>
      <c r="N46" s="743"/>
      <c r="O46" s="744">
        <v>6</v>
      </c>
      <c r="P46" s="820"/>
      <c r="Q46" s="821"/>
      <c r="R46" s="822"/>
      <c r="S46" s="823"/>
      <c r="T46" s="821"/>
      <c r="U46" s="822"/>
      <c r="V46" s="823"/>
      <c r="W46" s="821"/>
      <c r="X46" s="822"/>
      <c r="Y46" s="823"/>
      <c r="Z46" s="677"/>
      <c r="AA46" s="677">
        <v>1</v>
      </c>
      <c r="AB46" s="824"/>
      <c r="AC46" s="677">
        <f>I46/H46</f>
        <v>0.6</v>
      </c>
      <c r="AD46" s="824"/>
      <c r="AE46" s="824"/>
      <c r="AF46" s="824"/>
      <c r="AG46" s="824"/>
      <c r="AH46" s="824"/>
      <c r="AI46" s="824"/>
      <c r="AJ46" s="824"/>
      <c r="AK46" s="824"/>
    </row>
    <row r="47" spans="1:37" s="552" customFormat="1" ht="37.5">
      <c r="A47" s="595" t="s">
        <v>335</v>
      </c>
      <c r="B47" s="811" t="s">
        <v>336</v>
      </c>
      <c r="C47" s="805">
        <v>3</v>
      </c>
      <c r="D47" s="810"/>
      <c r="E47" s="810"/>
      <c r="F47" s="794"/>
      <c r="G47" s="813">
        <v>3</v>
      </c>
      <c r="H47" s="814">
        <f t="shared" si="9"/>
        <v>90</v>
      </c>
      <c r="I47" s="601">
        <f t="shared" si="10"/>
        <v>54</v>
      </c>
      <c r="J47" s="825">
        <v>27</v>
      </c>
      <c r="K47" s="825"/>
      <c r="L47" s="825">
        <v>27</v>
      </c>
      <c r="M47" s="795">
        <f t="shared" si="8"/>
        <v>36</v>
      </c>
      <c r="N47" s="796"/>
      <c r="O47" s="797"/>
      <c r="P47" s="826">
        <v>6</v>
      </c>
      <c r="Q47" s="799"/>
      <c r="R47" s="797"/>
      <c r="S47" s="800"/>
      <c r="T47" s="799"/>
      <c r="U47" s="797"/>
      <c r="V47" s="800"/>
      <c r="W47" s="799"/>
      <c r="X47" s="797"/>
      <c r="Y47" s="800"/>
      <c r="Z47" s="677"/>
      <c r="AA47" s="677">
        <v>1</v>
      </c>
      <c r="AB47" s="677"/>
      <c r="AC47" s="677">
        <f>I47/H47</f>
        <v>0.6</v>
      </c>
      <c r="AD47" s="677"/>
      <c r="AE47" s="677"/>
      <c r="AF47" s="677"/>
      <c r="AG47" s="677"/>
      <c r="AH47" s="677"/>
      <c r="AI47" s="677"/>
      <c r="AJ47" s="677"/>
      <c r="AK47" s="677"/>
    </row>
    <row r="48" spans="1:37" s="552" customFormat="1" ht="31.5">
      <c r="A48" s="595" t="s">
        <v>139</v>
      </c>
      <c r="B48" s="730" t="s">
        <v>337</v>
      </c>
      <c r="C48" s="805"/>
      <c r="D48" s="810"/>
      <c r="E48" s="810"/>
      <c r="F48" s="794"/>
      <c r="G48" s="807">
        <v>6</v>
      </c>
      <c r="H48" s="808">
        <f>G48*30</f>
        <v>180</v>
      </c>
      <c r="I48" s="827">
        <f>SUM(I49:I50)</f>
        <v>93</v>
      </c>
      <c r="J48" s="827">
        <f>SUM(J49:J50)</f>
        <v>30</v>
      </c>
      <c r="K48" s="827">
        <f>SUM(K49:K50)</f>
        <v>45</v>
      </c>
      <c r="L48" s="827">
        <f>SUM(L49:L50)</f>
        <v>18</v>
      </c>
      <c r="M48" s="606">
        <f t="shared" si="8"/>
        <v>87</v>
      </c>
      <c r="N48" s="796"/>
      <c r="O48" s="797"/>
      <c r="P48" s="826"/>
      <c r="Q48" s="799"/>
      <c r="R48" s="797"/>
      <c r="S48" s="800"/>
      <c r="T48" s="799"/>
      <c r="U48" s="797"/>
      <c r="V48" s="800"/>
      <c r="W48" s="799"/>
      <c r="X48" s="797"/>
      <c r="Y48" s="800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</row>
    <row r="49" spans="1:37" s="552" customFormat="1" ht="44.25" customHeight="1">
      <c r="A49" s="595" t="s">
        <v>338</v>
      </c>
      <c r="B49" s="730" t="s">
        <v>339</v>
      </c>
      <c r="C49" s="805">
        <v>7</v>
      </c>
      <c r="D49" s="810"/>
      <c r="E49" s="810"/>
      <c r="F49" s="794"/>
      <c r="G49" s="807">
        <v>5</v>
      </c>
      <c r="H49" s="828">
        <f t="shared" si="9"/>
        <v>150</v>
      </c>
      <c r="I49" s="827">
        <v>75</v>
      </c>
      <c r="J49" s="827">
        <v>30</v>
      </c>
      <c r="K49" s="827">
        <v>45</v>
      </c>
      <c r="L49" s="827"/>
      <c r="M49" s="829">
        <f t="shared" si="8"/>
        <v>75</v>
      </c>
      <c r="N49" s="796"/>
      <c r="O49" s="797"/>
      <c r="P49" s="798"/>
      <c r="Q49" s="799"/>
      <c r="R49" s="797"/>
      <c r="S49" s="800"/>
      <c r="T49" s="799">
        <v>5</v>
      </c>
      <c r="U49" s="797"/>
      <c r="V49" s="800"/>
      <c r="W49" s="799"/>
      <c r="X49" s="797"/>
      <c r="Y49" s="800"/>
      <c r="Z49" s="677"/>
      <c r="AA49" s="677">
        <v>3</v>
      </c>
      <c r="AB49" s="677"/>
      <c r="AC49" s="677">
        <f>I49/H49</f>
        <v>0.5</v>
      </c>
      <c r="AD49" s="677"/>
      <c r="AE49" s="677"/>
      <c r="AF49" s="677"/>
      <c r="AG49" s="677"/>
      <c r="AH49" s="677"/>
      <c r="AI49" s="677"/>
      <c r="AJ49" s="677"/>
      <c r="AK49" s="677"/>
    </row>
    <row r="50" spans="1:37" s="842" customFormat="1" ht="39" customHeight="1">
      <c r="A50" s="595" t="s">
        <v>340</v>
      </c>
      <c r="B50" s="830" t="s">
        <v>341</v>
      </c>
      <c r="C50" s="831"/>
      <c r="D50" s="832"/>
      <c r="E50" s="832">
        <v>9</v>
      </c>
      <c r="F50" s="833"/>
      <c r="G50" s="807">
        <v>1</v>
      </c>
      <c r="H50" s="834">
        <f t="shared" si="9"/>
        <v>30</v>
      </c>
      <c r="I50" s="835">
        <f aca="true" t="shared" si="11" ref="I50:I59">J50+K50+L50</f>
        <v>18</v>
      </c>
      <c r="J50" s="836"/>
      <c r="K50" s="837"/>
      <c r="L50" s="837">
        <v>18</v>
      </c>
      <c r="M50" s="838">
        <f t="shared" si="8"/>
        <v>12</v>
      </c>
      <c r="N50" s="796"/>
      <c r="O50" s="839"/>
      <c r="P50" s="840"/>
      <c r="Q50" s="799"/>
      <c r="R50" s="839"/>
      <c r="S50" s="841"/>
      <c r="T50" s="799"/>
      <c r="U50" s="839">
        <v>1</v>
      </c>
      <c r="V50" s="841">
        <v>1</v>
      </c>
      <c r="W50" s="799"/>
      <c r="X50" s="839"/>
      <c r="Y50" s="841"/>
      <c r="Z50" s="677"/>
      <c r="AA50" s="677">
        <v>3</v>
      </c>
      <c r="AB50" s="677"/>
      <c r="AC50" s="677">
        <f>I50/H50</f>
        <v>0.6</v>
      </c>
      <c r="AD50" s="677"/>
      <c r="AE50" s="677"/>
      <c r="AF50" s="677"/>
      <c r="AG50" s="677"/>
      <c r="AH50" s="677"/>
      <c r="AI50" s="677"/>
      <c r="AJ50" s="677"/>
      <c r="AK50" s="677"/>
    </row>
    <row r="51" spans="1:37" s="552" customFormat="1" ht="24" customHeight="1">
      <c r="A51" s="595" t="s">
        <v>217</v>
      </c>
      <c r="B51" s="801" t="s">
        <v>342</v>
      </c>
      <c r="C51" s="805"/>
      <c r="D51" s="806"/>
      <c r="E51" s="806"/>
      <c r="F51" s="794"/>
      <c r="G51" s="813">
        <v>5</v>
      </c>
      <c r="H51" s="814">
        <f t="shared" si="9"/>
        <v>150</v>
      </c>
      <c r="I51" s="843">
        <f t="shared" si="11"/>
        <v>78</v>
      </c>
      <c r="J51" s="816">
        <f>SUM(J52:J54)</f>
        <v>36</v>
      </c>
      <c r="K51" s="816">
        <f>SUM(K52:K54)</f>
        <v>27</v>
      </c>
      <c r="L51" s="816">
        <f>SUM(L52:L54)</f>
        <v>15</v>
      </c>
      <c r="M51" s="626">
        <f t="shared" si="8"/>
        <v>72</v>
      </c>
      <c r="N51" s="796"/>
      <c r="O51" s="797"/>
      <c r="P51" s="798"/>
      <c r="Q51" s="799"/>
      <c r="R51" s="797"/>
      <c r="S51" s="800"/>
      <c r="T51" s="799"/>
      <c r="U51" s="797"/>
      <c r="V51" s="800"/>
      <c r="W51" s="799"/>
      <c r="X51" s="797"/>
      <c r="Y51" s="800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677"/>
    </row>
    <row r="52" spans="1:37" s="552" customFormat="1" ht="18.75">
      <c r="A52" s="595" t="s">
        <v>218</v>
      </c>
      <c r="B52" s="811" t="s">
        <v>343</v>
      </c>
      <c r="C52" s="805"/>
      <c r="D52" s="806"/>
      <c r="E52" s="806"/>
      <c r="F52" s="794"/>
      <c r="G52" s="807">
        <v>2</v>
      </c>
      <c r="H52" s="808">
        <f t="shared" si="9"/>
        <v>60</v>
      </c>
      <c r="I52" s="601">
        <f t="shared" si="11"/>
        <v>27</v>
      </c>
      <c r="J52" s="809">
        <v>18</v>
      </c>
      <c r="K52" s="810">
        <v>9</v>
      </c>
      <c r="L52" s="810"/>
      <c r="M52" s="606">
        <f t="shared" si="8"/>
        <v>33</v>
      </c>
      <c r="N52" s="796"/>
      <c r="O52" s="797">
        <v>3</v>
      </c>
      <c r="P52" s="798"/>
      <c r="Q52" s="799"/>
      <c r="R52" s="797"/>
      <c r="S52" s="800"/>
      <c r="T52" s="799"/>
      <c r="U52" s="797"/>
      <c r="V52" s="800"/>
      <c r="W52" s="799"/>
      <c r="X52" s="797"/>
      <c r="Y52" s="800"/>
      <c r="Z52" s="677"/>
      <c r="AA52" s="677">
        <v>1</v>
      </c>
      <c r="AB52" s="677"/>
      <c r="AC52" s="677">
        <f>I52/H52</f>
        <v>0.45</v>
      </c>
      <c r="AD52" s="677"/>
      <c r="AE52" s="677"/>
      <c r="AF52" s="677"/>
      <c r="AG52" s="677"/>
      <c r="AH52" s="677"/>
      <c r="AI52" s="677"/>
      <c r="AJ52" s="677"/>
      <c r="AK52" s="677"/>
    </row>
    <row r="53" spans="1:37" s="552" customFormat="1" ht="18.75">
      <c r="A53" s="595" t="s">
        <v>344</v>
      </c>
      <c r="B53" s="811" t="s">
        <v>343</v>
      </c>
      <c r="C53" s="805">
        <v>3</v>
      </c>
      <c r="D53" s="806"/>
      <c r="E53" s="806"/>
      <c r="F53" s="794"/>
      <c r="G53" s="807">
        <v>2</v>
      </c>
      <c r="H53" s="808">
        <f t="shared" si="9"/>
        <v>60</v>
      </c>
      <c r="I53" s="601">
        <f t="shared" si="11"/>
        <v>36</v>
      </c>
      <c r="J53" s="809">
        <v>18</v>
      </c>
      <c r="K53" s="810">
        <v>18</v>
      </c>
      <c r="L53" s="810"/>
      <c r="M53" s="606">
        <f t="shared" si="8"/>
        <v>24</v>
      </c>
      <c r="N53" s="796"/>
      <c r="O53" s="797"/>
      <c r="P53" s="798">
        <v>4</v>
      </c>
      <c r="Q53" s="799"/>
      <c r="R53" s="797"/>
      <c r="S53" s="800"/>
      <c r="T53" s="799"/>
      <c r="U53" s="797"/>
      <c r="V53" s="800"/>
      <c r="W53" s="799"/>
      <c r="X53" s="797"/>
      <c r="Y53" s="800"/>
      <c r="Z53" s="677"/>
      <c r="AA53" s="677">
        <v>1</v>
      </c>
      <c r="AB53" s="677"/>
      <c r="AC53" s="677">
        <f>I53/H53</f>
        <v>0.6</v>
      </c>
      <c r="AD53" s="677"/>
      <c r="AE53" s="677"/>
      <c r="AF53" s="677"/>
      <c r="AG53" s="677"/>
      <c r="AH53" s="677"/>
      <c r="AI53" s="677"/>
      <c r="AJ53" s="677"/>
      <c r="AK53" s="677"/>
    </row>
    <row r="54" spans="1:37" s="842" customFormat="1" ht="27" customHeight="1">
      <c r="A54" s="595" t="s">
        <v>345</v>
      </c>
      <c r="B54" s="844" t="s">
        <v>346</v>
      </c>
      <c r="C54" s="845"/>
      <c r="D54" s="846"/>
      <c r="E54" s="846" t="s">
        <v>85</v>
      </c>
      <c r="F54" s="833"/>
      <c r="G54" s="807">
        <v>1</v>
      </c>
      <c r="H54" s="834">
        <f t="shared" si="9"/>
        <v>30</v>
      </c>
      <c r="I54" s="847">
        <f t="shared" si="11"/>
        <v>15</v>
      </c>
      <c r="J54" s="848"/>
      <c r="K54" s="832"/>
      <c r="L54" s="832">
        <v>15</v>
      </c>
      <c r="M54" s="838">
        <f t="shared" si="8"/>
        <v>15</v>
      </c>
      <c r="N54" s="796"/>
      <c r="O54" s="839"/>
      <c r="P54" s="840"/>
      <c r="Q54" s="799">
        <v>1</v>
      </c>
      <c r="R54" s="839"/>
      <c r="S54" s="841"/>
      <c r="T54" s="799"/>
      <c r="U54" s="839"/>
      <c r="V54" s="841"/>
      <c r="W54" s="799"/>
      <c r="X54" s="839"/>
      <c r="Y54" s="841"/>
      <c r="Z54" s="677"/>
      <c r="AA54" s="677">
        <v>2</v>
      </c>
      <c r="AB54" s="677"/>
      <c r="AC54" s="677">
        <f>I54/H54</f>
        <v>0.5</v>
      </c>
      <c r="AD54" s="677"/>
      <c r="AE54" s="677"/>
      <c r="AF54" s="677"/>
      <c r="AG54" s="677"/>
      <c r="AH54" s="677"/>
      <c r="AI54" s="677"/>
      <c r="AJ54" s="677"/>
      <c r="AK54" s="677"/>
    </row>
    <row r="55" spans="1:37" s="552" customFormat="1" ht="36" customHeight="1">
      <c r="A55" s="595" t="s">
        <v>215</v>
      </c>
      <c r="B55" s="730" t="s">
        <v>347</v>
      </c>
      <c r="C55" s="849"/>
      <c r="D55" s="806" t="s">
        <v>85</v>
      </c>
      <c r="E55" s="806"/>
      <c r="F55" s="794"/>
      <c r="G55" s="850">
        <v>3.5</v>
      </c>
      <c r="H55" s="814">
        <f t="shared" si="9"/>
        <v>105</v>
      </c>
      <c r="I55" s="601">
        <f t="shared" si="11"/>
        <v>60</v>
      </c>
      <c r="J55" s="809">
        <v>30</v>
      </c>
      <c r="K55" s="810"/>
      <c r="L55" s="810">
        <v>30</v>
      </c>
      <c r="M55" s="606">
        <f t="shared" si="8"/>
        <v>45</v>
      </c>
      <c r="N55" s="796"/>
      <c r="O55" s="797"/>
      <c r="P55" s="798"/>
      <c r="Q55" s="799">
        <v>4</v>
      </c>
      <c r="R55" s="797"/>
      <c r="S55" s="800"/>
      <c r="T55" s="799"/>
      <c r="U55" s="797"/>
      <c r="V55" s="800"/>
      <c r="W55" s="799"/>
      <c r="X55" s="797"/>
      <c r="Y55" s="800"/>
      <c r="Z55" s="677"/>
      <c r="AA55" s="677">
        <v>2</v>
      </c>
      <c r="AB55" s="677"/>
      <c r="AC55" s="677">
        <f>I55/H55</f>
        <v>0.5714285714285714</v>
      </c>
      <c r="AD55" s="677"/>
      <c r="AE55" s="677"/>
      <c r="AF55" s="677"/>
      <c r="AG55" s="677"/>
      <c r="AH55" s="677"/>
      <c r="AI55" s="677"/>
      <c r="AJ55" s="677"/>
      <c r="AK55" s="677"/>
    </row>
    <row r="56" spans="1:37" s="552" customFormat="1" ht="20.25" customHeight="1">
      <c r="A56" s="595" t="s">
        <v>348</v>
      </c>
      <c r="B56" s="730" t="s">
        <v>349</v>
      </c>
      <c r="C56" s="849" t="s">
        <v>233</v>
      </c>
      <c r="D56" s="806"/>
      <c r="E56" s="806"/>
      <c r="F56" s="794"/>
      <c r="G56" s="807">
        <v>3.5</v>
      </c>
      <c r="H56" s="808">
        <f t="shared" si="9"/>
        <v>105</v>
      </c>
      <c r="I56" s="601">
        <f t="shared" si="11"/>
        <v>45</v>
      </c>
      <c r="J56" s="809">
        <v>18</v>
      </c>
      <c r="K56" s="810">
        <v>27</v>
      </c>
      <c r="L56" s="810"/>
      <c r="M56" s="606">
        <f t="shared" si="8"/>
        <v>60</v>
      </c>
      <c r="N56" s="796"/>
      <c r="O56" s="797"/>
      <c r="P56" s="798"/>
      <c r="Q56" s="799"/>
      <c r="R56" s="797"/>
      <c r="S56" s="800"/>
      <c r="T56" s="799"/>
      <c r="U56" s="797">
        <v>5</v>
      </c>
      <c r="V56" s="800"/>
      <c r="W56" s="799"/>
      <c r="X56" s="797"/>
      <c r="Y56" s="800"/>
      <c r="Z56" s="677"/>
      <c r="AA56" s="677">
        <v>3</v>
      </c>
      <c r="AB56" s="677"/>
      <c r="AC56" s="677">
        <f>I56/H56</f>
        <v>0.42857142857142855</v>
      </c>
      <c r="AD56" s="677"/>
      <c r="AE56" s="677"/>
      <c r="AF56" s="677"/>
      <c r="AG56" s="677"/>
      <c r="AH56" s="677"/>
      <c r="AI56" s="677"/>
      <c r="AJ56" s="677"/>
      <c r="AK56" s="677"/>
    </row>
    <row r="57" spans="1:37" s="552" customFormat="1" ht="20.25" customHeight="1">
      <c r="A57" s="595" t="s">
        <v>350</v>
      </c>
      <c r="B57" s="801" t="s">
        <v>351</v>
      </c>
      <c r="C57" s="849"/>
      <c r="D57" s="806"/>
      <c r="E57" s="806"/>
      <c r="F57" s="794"/>
      <c r="G57" s="813">
        <v>7</v>
      </c>
      <c r="H57" s="814">
        <f t="shared" si="9"/>
        <v>210</v>
      </c>
      <c r="I57" s="843">
        <f t="shared" si="11"/>
        <v>105</v>
      </c>
      <c r="J57" s="816">
        <f>SUM(J58:J59)</f>
        <v>57</v>
      </c>
      <c r="K57" s="816">
        <f>SUM(K58:K59)</f>
        <v>24</v>
      </c>
      <c r="L57" s="816">
        <f>SUM(L58:L59)</f>
        <v>24</v>
      </c>
      <c r="M57" s="626">
        <f t="shared" si="8"/>
        <v>105</v>
      </c>
      <c r="N57" s="796"/>
      <c r="O57" s="797"/>
      <c r="P57" s="798"/>
      <c r="Q57" s="799"/>
      <c r="R57" s="797"/>
      <c r="S57" s="800"/>
      <c r="T57" s="799"/>
      <c r="U57" s="797"/>
      <c r="V57" s="800"/>
      <c r="W57" s="799"/>
      <c r="X57" s="797"/>
      <c r="Y57" s="800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677"/>
    </row>
    <row r="58" spans="1:37" s="552" customFormat="1" ht="18.75">
      <c r="A58" s="595" t="s">
        <v>352</v>
      </c>
      <c r="B58" s="851" t="s">
        <v>353</v>
      </c>
      <c r="C58" s="852"/>
      <c r="D58" s="806" t="s">
        <v>84</v>
      </c>
      <c r="E58" s="853"/>
      <c r="F58" s="854"/>
      <c r="G58" s="807">
        <v>3</v>
      </c>
      <c r="H58" s="808">
        <f t="shared" si="9"/>
        <v>90</v>
      </c>
      <c r="I58" s="601">
        <f t="shared" si="11"/>
        <v>45</v>
      </c>
      <c r="J58" s="732">
        <v>27</v>
      </c>
      <c r="K58" s="790">
        <v>9</v>
      </c>
      <c r="L58" s="790">
        <v>9</v>
      </c>
      <c r="M58" s="606">
        <f t="shared" si="8"/>
        <v>45</v>
      </c>
      <c r="N58" s="796"/>
      <c r="O58" s="797"/>
      <c r="P58" s="798">
        <v>5</v>
      </c>
      <c r="Q58" s="799"/>
      <c r="R58" s="797"/>
      <c r="S58" s="800"/>
      <c r="T58" s="799"/>
      <c r="U58" s="797"/>
      <c r="V58" s="800"/>
      <c r="W58" s="799"/>
      <c r="X58" s="797"/>
      <c r="Y58" s="800"/>
      <c r="Z58" s="677"/>
      <c r="AA58" s="677">
        <v>1</v>
      </c>
      <c r="AB58" s="677"/>
      <c r="AC58" s="677">
        <f>I58/H58</f>
        <v>0.5</v>
      </c>
      <c r="AD58" s="677"/>
      <c r="AE58" s="677"/>
      <c r="AF58" s="677"/>
      <c r="AG58" s="677"/>
      <c r="AH58" s="677"/>
      <c r="AI58" s="677"/>
      <c r="AJ58" s="677"/>
      <c r="AK58" s="677"/>
    </row>
    <row r="59" spans="1:37" s="552" customFormat="1" ht="38.25" thickBot="1">
      <c r="A59" s="595" t="s">
        <v>354</v>
      </c>
      <c r="B59" s="851" t="s">
        <v>355</v>
      </c>
      <c r="C59" s="805">
        <v>4</v>
      </c>
      <c r="D59" s="806"/>
      <c r="E59" s="806"/>
      <c r="F59" s="794"/>
      <c r="G59" s="807">
        <v>4</v>
      </c>
      <c r="H59" s="808">
        <f t="shared" si="9"/>
        <v>120</v>
      </c>
      <c r="I59" s="601">
        <f t="shared" si="11"/>
        <v>60</v>
      </c>
      <c r="J59" s="809">
        <v>30</v>
      </c>
      <c r="K59" s="810">
        <v>15</v>
      </c>
      <c r="L59" s="810">
        <v>15</v>
      </c>
      <c r="M59" s="606">
        <f>H59-I59</f>
        <v>60</v>
      </c>
      <c r="N59" s="796"/>
      <c r="O59" s="797"/>
      <c r="P59" s="798"/>
      <c r="Q59" s="799">
        <v>4</v>
      </c>
      <c r="R59" s="797"/>
      <c r="S59" s="800"/>
      <c r="T59" s="799"/>
      <c r="U59" s="797"/>
      <c r="V59" s="800"/>
      <c r="W59" s="799"/>
      <c r="X59" s="797"/>
      <c r="Y59" s="800"/>
      <c r="Z59" s="677"/>
      <c r="AA59" s="677">
        <v>2</v>
      </c>
      <c r="AB59" s="677"/>
      <c r="AC59" s="677">
        <f>I59/H59</f>
        <v>0.5</v>
      </c>
      <c r="AD59" s="677"/>
      <c r="AE59" s="677"/>
      <c r="AF59" s="677"/>
      <c r="AG59" s="677"/>
      <c r="AH59" s="677"/>
      <c r="AI59" s="677"/>
      <c r="AJ59" s="677"/>
      <c r="AK59" s="677"/>
    </row>
    <row r="60" spans="1:37" s="661" customFormat="1" ht="18" customHeight="1" thickBot="1">
      <c r="A60" s="2215" t="s">
        <v>356</v>
      </c>
      <c r="B60" s="2216"/>
      <c r="C60" s="2216"/>
      <c r="D60" s="2216"/>
      <c r="E60" s="2216"/>
      <c r="F60" s="2217"/>
      <c r="G60" s="855">
        <f aca="true" t="shared" si="12" ref="G60:M60">SUMIF($B$35:$B$59,"=*_*",G35:G59)</f>
        <v>57.5</v>
      </c>
      <c r="H60" s="855">
        <f t="shared" si="12"/>
        <v>1725</v>
      </c>
      <c r="I60" s="855">
        <f t="shared" si="12"/>
        <v>840</v>
      </c>
      <c r="J60" s="855">
        <f t="shared" si="12"/>
        <v>426</v>
      </c>
      <c r="K60" s="855">
        <f t="shared" si="12"/>
        <v>180</v>
      </c>
      <c r="L60" s="855">
        <f t="shared" si="12"/>
        <v>234</v>
      </c>
      <c r="M60" s="855">
        <f t="shared" si="12"/>
        <v>885</v>
      </c>
      <c r="N60" s="856">
        <f aca="true" t="shared" si="13" ref="N60:Y60">SUM(N35:N59)</f>
        <v>12</v>
      </c>
      <c r="O60" s="856">
        <f t="shared" si="13"/>
        <v>14</v>
      </c>
      <c r="P60" s="856">
        <f t="shared" si="13"/>
        <v>15</v>
      </c>
      <c r="Q60" s="856">
        <f t="shared" si="13"/>
        <v>9</v>
      </c>
      <c r="R60" s="856">
        <f t="shared" si="13"/>
        <v>3</v>
      </c>
      <c r="S60" s="856">
        <f t="shared" si="13"/>
        <v>3</v>
      </c>
      <c r="T60" s="856">
        <f t="shared" si="13"/>
        <v>5</v>
      </c>
      <c r="U60" s="856">
        <f t="shared" si="13"/>
        <v>6</v>
      </c>
      <c r="V60" s="856">
        <f t="shared" si="13"/>
        <v>4</v>
      </c>
      <c r="W60" s="856">
        <f t="shared" si="13"/>
        <v>3</v>
      </c>
      <c r="X60" s="856">
        <f t="shared" si="13"/>
        <v>0</v>
      </c>
      <c r="Y60" s="856">
        <f t="shared" si="13"/>
        <v>0</v>
      </c>
      <c r="Z60" s="857"/>
      <c r="AA60" s="857"/>
      <c r="AB60" s="857"/>
      <c r="AC60" s="857"/>
      <c r="AD60" s="857"/>
      <c r="AE60" s="857"/>
      <c r="AF60" s="857"/>
      <c r="AG60" s="857"/>
      <c r="AH60" s="857"/>
      <c r="AI60" s="857"/>
      <c r="AJ60" s="857"/>
      <c r="AK60" s="857"/>
    </row>
    <row r="61" spans="1:37" s="661" customFormat="1" ht="30" customHeight="1">
      <c r="A61" s="2218" t="s">
        <v>357</v>
      </c>
      <c r="B61" s="2219"/>
      <c r="C61" s="2219"/>
      <c r="D61" s="2219"/>
      <c r="E61" s="2219"/>
      <c r="F61" s="2220"/>
      <c r="G61" s="858">
        <f>G21+G60</f>
        <v>79</v>
      </c>
      <c r="H61" s="859">
        <f aca="true" t="shared" si="14" ref="H61:Y61">H31+H60</f>
        <v>2370</v>
      </c>
      <c r="I61" s="859">
        <f t="shared" si="14"/>
        <v>1341</v>
      </c>
      <c r="J61" s="859">
        <f t="shared" si="14"/>
        <v>515</v>
      </c>
      <c r="K61" s="859">
        <f t="shared" si="14"/>
        <v>180</v>
      </c>
      <c r="L61" s="859">
        <f t="shared" si="14"/>
        <v>646</v>
      </c>
      <c r="M61" s="859">
        <f t="shared" si="14"/>
        <v>1281</v>
      </c>
      <c r="N61" s="859">
        <f t="shared" si="14"/>
        <v>22</v>
      </c>
      <c r="O61" s="859">
        <f t="shared" si="14"/>
        <v>20</v>
      </c>
      <c r="P61" s="859">
        <f t="shared" si="14"/>
        <v>21</v>
      </c>
      <c r="Q61" s="859">
        <f t="shared" si="14"/>
        <v>15</v>
      </c>
      <c r="R61" s="859">
        <f t="shared" si="14"/>
        <v>10</v>
      </c>
      <c r="S61" s="859">
        <f t="shared" si="14"/>
        <v>12</v>
      </c>
      <c r="T61" s="859">
        <f t="shared" si="14"/>
        <v>5</v>
      </c>
      <c r="U61" s="859">
        <f t="shared" si="14"/>
        <v>6</v>
      </c>
      <c r="V61" s="859">
        <f t="shared" si="14"/>
        <v>4</v>
      </c>
      <c r="W61" s="859">
        <f t="shared" si="14"/>
        <v>3</v>
      </c>
      <c r="X61" s="859">
        <f t="shared" si="14"/>
        <v>0</v>
      </c>
      <c r="Y61" s="859">
        <f t="shared" si="14"/>
        <v>2</v>
      </c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  <c r="AJ61" s="857"/>
      <c r="AK61" s="857"/>
    </row>
    <row r="62" spans="1:37" s="661" customFormat="1" ht="30" customHeight="1">
      <c r="A62" s="2221" t="s">
        <v>358</v>
      </c>
      <c r="B62" s="2222"/>
      <c r="C62" s="2222"/>
      <c r="D62" s="2222"/>
      <c r="E62" s="2222"/>
      <c r="F62" s="2222"/>
      <c r="G62" s="2222"/>
      <c r="H62" s="2222"/>
      <c r="I62" s="2222"/>
      <c r="J62" s="2222"/>
      <c r="K62" s="2222"/>
      <c r="L62" s="2222"/>
      <c r="M62" s="2222"/>
      <c r="N62" s="2222"/>
      <c r="O62" s="2222"/>
      <c r="P62" s="2222"/>
      <c r="Q62" s="2222"/>
      <c r="R62" s="2222"/>
      <c r="S62" s="2222"/>
      <c r="T62" s="2222"/>
      <c r="U62" s="2222"/>
      <c r="V62" s="2222"/>
      <c r="W62" s="2222"/>
      <c r="X62" s="2222"/>
      <c r="Y62" s="2223"/>
      <c r="Z62" s="857"/>
      <c r="AA62" s="857"/>
      <c r="AB62" s="857"/>
      <c r="AC62" s="857"/>
      <c r="AD62" s="857"/>
      <c r="AE62" s="857"/>
      <c r="AF62" s="857"/>
      <c r="AG62" s="857"/>
      <c r="AH62" s="857"/>
      <c r="AI62" s="857"/>
      <c r="AJ62" s="857"/>
      <c r="AK62" s="857"/>
    </row>
    <row r="63" spans="1:37" s="552" customFormat="1" ht="30" customHeight="1" thickBot="1">
      <c r="A63" s="2224" t="s">
        <v>359</v>
      </c>
      <c r="B63" s="2225"/>
      <c r="C63" s="2225"/>
      <c r="D63" s="2225"/>
      <c r="E63" s="2225"/>
      <c r="F63" s="2225"/>
      <c r="G63" s="2225"/>
      <c r="H63" s="2225"/>
      <c r="I63" s="2225"/>
      <c r="J63" s="2225"/>
      <c r="K63" s="2225"/>
      <c r="L63" s="2225"/>
      <c r="M63" s="2225"/>
      <c r="N63" s="2225"/>
      <c r="O63" s="2225"/>
      <c r="P63" s="2225"/>
      <c r="Q63" s="2225"/>
      <c r="R63" s="2225"/>
      <c r="S63" s="2225"/>
      <c r="T63" s="2225"/>
      <c r="U63" s="2225"/>
      <c r="V63" s="2225"/>
      <c r="W63" s="2225"/>
      <c r="X63" s="2225"/>
      <c r="Y63" s="2225"/>
      <c r="Z63" s="860"/>
      <c r="AA63" s="860"/>
      <c r="AB63" s="860"/>
      <c r="AC63" s="860"/>
      <c r="AD63" s="860"/>
      <c r="AE63" s="860"/>
      <c r="AF63" s="860"/>
      <c r="AG63" s="860"/>
      <c r="AH63" s="860"/>
      <c r="AI63" s="860"/>
      <c r="AJ63" s="860"/>
      <c r="AK63" s="860"/>
    </row>
    <row r="64" spans="1:37" s="552" customFormat="1" ht="33.75" customHeight="1">
      <c r="A64" s="595" t="s">
        <v>141</v>
      </c>
      <c r="B64" s="861" t="s">
        <v>360</v>
      </c>
      <c r="C64" s="862"/>
      <c r="D64" s="581"/>
      <c r="E64" s="581"/>
      <c r="F64" s="863"/>
      <c r="G64" s="864">
        <v>6.5</v>
      </c>
      <c r="H64" s="865">
        <f>G64*30</f>
        <v>195</v>
      </c>
      <c r="I64" s="866">
        <f>J64+K64+L64</f>
        <v>63</v>
      </c>
      <c r="J64" s="867">
        <f>SUM(J65:J66)</f>
        <v>36</v>
      </c>
      <c r="K64" s="867">
        <f>SUM(K65:K66)</f>
        <v>27</v>
      </c>
      <c r="L64" s="868"/>
      <c r="M64" s="869">
        <f>H64-I64</f>
        <v>132</v>
      </c>
      <c r="N64" s="870"/>
      <c r="O64" s="581"/>
      <c r="P64" s="871"/>
      <c r="Q64" s="872"/>
      <c r="R64" s="581"/>
      <c r="S64" s="778"/>
      <c r="T64" s="872"/>
      <c r="U64" s="581"/>
      <c r="V64" s="778"/>
      <c r="W64" s="872"/>
      <c r="X64" s="581"/>
      <c r="Y64" s="778"/>
      <c r="Z64" s="594"/>
      <c r="AA64" s="594"/>
      <c r="AB64" s="594"/>
      <c r="AC64" s="677">
        <f aca="true" t="shared" si="15" ref="AC64:AC69">I64/H64</f>
        <v>0.3230769230769231</v>
      </c>
      <c r="AD64" s="594"/>
      <c r="AE64" s="594"/>
      <c r="AF64" s="594"/>
      <c r="AG64" s="594"/>
      <c r="AH64" s="594"/>
      <c r="AI64" s="594"/>
      <c r="AJ64" s="594"/>
      <c r="AK64" s="594"/>
    </row>
    <row r="65" spans="1:37" s="552" customFormat="1" ht="18.75">
      <c r="A65" s="595" t="s">
        <v>198</v>
      </c>
      <c r="B65" s="873" t="s">
        <v>361</v>
      </c>
      <c r="C65" s="874"/>
      <c r="D65" s="597"/>
      <c r="E65" s="597"/>
      <c r="F65" s="565"/>
      <c r="G65" s="807">
        <v>2.5</v>
      </c>
      <c r="H65" s="865">
        <f aca="true" t="shared" si="16" ref="H65:H106">G65*30</f>
        <v>75</v>
      </c>
      <c r="I65" s="843">
        <f>J65+K65+L65</f>
        <v>27</v>
      </c>
      <c r="J65" s="632">
        <v>18</v>
      </c>
      <c r="K65" s="597">
        <v>9</v>
      </c>
      <c r="L65" s="597"/>
      <c r="M65" s="606">
        <f>H65-I65</f>
        <v>48</v>
      </c>
      <c r="N65" s="875"/>
      <c r="O65" s="597"/>
      <c r="P65" s="792"/>
      <c r="Q65" s="608"/>
      <c r="R65" s="597"/>
      <c r="S65" s="606"/>
      <c r="T65" s="608"/>
      <c r="U65" s="597">
        <v>3</v>
      </c>
      <c r="V65" s="606"/>
      <c r="W65" s="608"/>
      <c r="X65" s="597"/>
      <c r="Y65" s="606"/>
      <c r="Z65" s="594"/>
      <c r="AA65" s="594">
        <v>3</v>
      </c>
      <c r="AB65" s="594"/>
      <c r="AC65" s="677">
        <f t="shared" si="15"/>
        <v>0.36</v>
      </c>
      <c r="AD65" s="594"/>
      <c r="AE65" s="594"/>
      <c r="AF65" s="594"/>
      <c r="AG65" s="594"/>
      <c r="AH65" s="594"/>
      <c r="AI65" s="594"/>
      <c r="AJ65" s="594"/>
      <c r="AK65" s="594"/>
    </row>
    <row r="66" spans="1:37" s="552" customFormat="1" ht="18.75">
      <c r="A66" s="595" t="s">
        <v>362</v>
      </c>
      <c r="B66" s="873" t="s">
        <v>361</v>
      </c>
      <c r="C66" s="874">
        <v>9</v>
      </c>
      <c r="D66" s="597"/>
      <c r="E66" s="597"/>
      <c r="F66" s="565"/>
      <c r="G66" s="807">
        <v>4</v>
      </c>
      <c r="H66" s="865">
        <f t="shared" si="16"/>
        <v>120</v>
      </c>
      <c r="I66" s="843">
        <f>J66+K66+L66</f>
        <v>36</v>
      </c>
      <c r="J66" s="632">
        <v>18</v>
      </c>
      <c r="K66" s="597">
        <v>18</v>
      </c>
      <c r="L66" s="597"/>
      <c r="M66" s="606">
        <f>H66-I66</f>
        <v>84</v>
      </c>
      <c r="N66" s="875"/>
      <c r="O66" s="597"/>
      <c r="P66" s="792"/>
      <c r="Q66" s="608"/>
      <c r="R66" s="597"/>
      <c r="S66" s="606"/>
      <c r="T66" s="608"/>
      <c r="U66" s="597"/>
      <c r="V66" s="606">
        <v>4</v>
      </c>
      <c r="W66" s="608"/>
      <c r="X66" s="597"/>
      <c r="Y66" s="606"/>
      <c r="Z66" s="594"/>
      <c r="AA66" s="594">
        <v>3</v>
      </c>
      <c r="AB66" s="594"/>
      <c r="AC66" s="677">
        <f t="shared" si="15"/>
        <v>0.3</v>
      </c>
      <c r="AD66" s="876"/>
      <c r="AE66" s="594"/>
      <c r="AF66" s="594"/>
      <c r="AG66" s="594"/>
      <c r="AH66" s="594"/>
      <c r="AI66" s="594"/>
      <c r="AJ66" s="594"/>
      <c r="AK66" s="594"/>
    </row>
    <row r="67" spans="1:37" s="552" customFormat="1" ht="35.25" customHeight="1" thickBot="1">
      <c r="A67" s="595" t="s">
        <v>142</v>
      </c>
      <c r="B67" s="801" t="s">
        <v>363</v>
      </c>
      <c r="C67" s="874">
        <v>1</v>
      </c>
      <c r="D67" s="597"/>
      <c r="E67" s="597"/>
      <c r="F67" s="565"/>
      <c r="G67" s="813">
        <v>5</v>
      </c>
      <c r="H67" s="865">
        <f t="shared" si="16"/>
        <v>150</v>
      </c>
      <c r="I67" s="843">
        <f>J67+K67+L67</f>
        <v>75</v>
      </c>
      <c r="J67" s="877">
        <v>30</v>
      </c>
      <c r="K67" s="625">
        <v>45</v>
      </c>
      <c r="L67" s="625"/>
      <c r="M67" s="626">
        <f>H67-I67</f>
        <v>75</v>
      </c>
      <c r="N67" s="875">
        <v>5</v>
      </c>
      <c r="O67" s="597"/>
      <c r="P67" s="792"/>
      <c r="Q67" s="608"/>
      <c r="R67" s="597"/>
      <c r="S67" s="606"/>
      <c r="T67" s="608"/>
      <c r="U67" s="597"/>
      <c r="V67" s="606"/>
      <c r="W67" s="608"/>
      <c r="X67" s="597"/>
      <c r="Y67" s="606"/>
      <c r="Z67" s="594"/>
      <c r="AA67" s="594">
        <v>1</v>
      </c>
      <c r="AB67" s="594"/>
      <c r="AC67" s="677">
        <f t="shared" si="15"/>
        <v>0.5</v>
      </c>
      <c r="AD67" s="594"/>
      <c r="AE67" s="594"/>
      <c r="AF67" s="594"/>
      <c r="AG67" s="594"/>
      <c r="AH67" s="594"/>
      <c r="AI67" s="594"/>
      <c r="AJ67" s="594"/>
      <c r="AK67" s="594"/>
    </row>
    <row r="68" spans="1:37" s="552" customFormat="1" ht="42" customHeight="1">
      <c r="A68" s="595" t="s">
        <v>364</v>
      </c>
      <c r="B68" s="878" t="s">
        <v>365</v>
      </c>
      <c r="C68" s="879" t="s">
        <v>85</v>
      </c>
      <c r="D68" s="880"/>
      <c r="E68" s="880"/>
      <c r="F68" s="881"/>
      <c r="G68" s="882">
        <v>3.5</v>
      </c>
      <c r="H68" s="883">
        <f>G68*30</f>
        <v>105</v>
      </c>
      <c r="I68" s="884">
        <f>J68+K68+L68</f>
        <v>60</v>
      </c>
      <c r="J68" s="581">
        <v>30</v>
      </c>
      <c r="K68" s="581">
        <v>30</v>
      </c>
      <c r="L68" s="581"/>
      <c r="M68" s="778">
        <f>H68-I68</f>
        <v>45</v>
      </c>
      <c r="N68" s="885"/>
      <c r="O68" s="886"/>
      <c r="P68" s="887"/>
      <c r="Q68" s="888">
        <v>4</v>
      </c>
      <c r="R68" s="886"/>
      <c r="S68" s="887"/>
      <c r="T68" s="888"/>
      <c r="U68" s="886"/>
      <c r="V68" s="887"/>
      <c r="W68" s="888"/>
      <c r="X68" s="886"/>
      <c r="Y68" s="889"/>
      <c r="Z68" s="609"/>
      <c r="AA68" s="594">
        <v>2</v>
      </c>
      <c r="AB68" s="594"/>
      <c r="AC68" s="677">
        <f t="shared" si="15"/>
        <v>0.5714285714285714</v>
      </c>
      <c r="AD68" s="594"/>
      <c r="AE68" s="594"/>
      <c r="AF68" s="594"/>
      <c r="AG68" s="594"/>
      <c r="AH68" s="594"/>
      <c r="AI68" s="594"/>
      <c r="AJ68" s="594"/>
      <c r="AK68" s="594"/>
    </row>
    <row r="69" spans="1:37" s="552" customFormat="1" ht="34.5" customHeight="1">
      <c r="A69" s="595" t="s">
        <v>145</v>
      </c>
      <c r="B69" s="878" t="s">
        <v>366</v>
      </c>
      <c r="C69" s="874"/>
      <c r="D69" s="597">
        <v>8</v>
      </c>
      <c r="E69" s="597"/>
      <c r="F69" s="565"/>
      <c r="G69" s="813">
        <v>4</v>
      </c>
      <c r="H69" s="865">
        <f t="shared" si="16"/>
        <v>120</v>
      </c>
      <c r="I69" s="843">
        <f aca="true" t="shared" si="17" ref="I69:I106">J69+K69+L69</f>
        <v>36</v>
      </c>
      <c r="J69" s="877">
        <v>18</v>
      </c>
      <c r="K69" s="625">
        <v>18</v>
      </c>
      <c r="L69" s="625"/>
      <c r="M69" s="626">
        <f aca="true" t="shared" si="18" ref="M69:M106">H69-I69</f>
        <v>84</v>
      </c>
      <c r="N69" s="875"/>
      <c r="O69" s="597"/>
      <c r="P69" s="792"/>
      <c r="Q69" s="608"/>
      <c r="R69" s="597"/>
      <c r="S69" s="606"/>
      <c r="T69" s="608"/>
      <c r="U69" s="597">
        <v>4</v>
      </c>
      <c r="V69" s="606"/>
      <c r="W69" s="608"/>
      <c r="X69" s="597"/>
      <c r="Y69" s="606"/>
      <c r="Z69" s="594"/>
      <c r="AA69" s="594">
        <v>3</v>
      </c>
      <c r="AB69" s="594"/>
      <c r="AC69" s="677">
        <f t="shared" si="15"/>
        <v>0.3</v>
      </c>
      <c r="AD69" s="876"/>
      <c r="AE69" s="594"/>
      <c r="AF69" s="594"/>
      <c r="AG69" s="594"/>
      <c r="AH69" s="594"/>
      <c r="AI69" s="594"/>
      <c r="AJ69" s="594"/>
      <c r="AK69" s="594"/>
    </row>
    <row r="70" spans="1:37" s="552" customFormat="1" ht="21" customHeight="1">
      <c r="A70" s="595" t="s">
        <v>146</v>
      </c>
      <c r="B70" s="801" t="s">
        <v>367</v>
      </c>
      <c r="C70" s="874"/>
      <c r="D70" s="597"/>
      <c r="E70" s="597"/>
      <c r="F70" s="565"/>
      <c r="G70" s="813">
        <v>3</v>
      </c>
      <c r="H70" s="865">
        <f t="shared" si="16"/>
        <v>90</v>
      </c>
      <c r="I70" s="843">
        <f t="shared" si="17"/>
        <v>54</v>
      </c>
      <c r="J70" s="867">
        <f>SUM(J71:J72)</f>
        <v>18</v>
      </c>
      <c r="K70" s="867">
        <f>SUM(K71:K72)</f>
        <v>36</v>
      </c>
      <c r="L70" s="625"/>
      <c r="M70" s="626">
        <f t="shared" si="18"/>
        <v>36</v>
      </c>
      <c r="N70" s="875"/>
      <c r="O70" s="597"/>
      <c r="P70" s="792"/>
      <c r="Q70" s="608"/>
      <c r="R70" s="597"/>
      <c r="S70" s="606"/>
      <c r="T70" s="608"/>
      <c r="U70" s="597"/>
      <c r="V70" s="606"/>
      <c r="W70" s="608"/>
      <c r="X70" s="597"/>
      <c r="Y70" s="606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</row>
    <row r="71" spans="1:37" s="552" customFormat="1" ht="23.25" customHeight="1">
      <c r="A71" s="595" t="s">
        <v>147</v>
      </c>
      <c r="B71" s="785" t="s">
        <v>368</v>
      </c>
      <c r="C71" s="874"/>
      <c r="D71" s="597"/>
      <c r="E71" s="597"/>
      <c r="F71" s="565"/>
      <c r="G71" s="807">
        <v>2</v>
      </c>
      <c r="H71" s="865">
        <f t="shared" si="16"/>
        <v>60</v>
      </c>
      <c r="I71" s="843">
        <f t="shared" si="17"/>
        <v>36</v>
      </c>
      <c r="J71" s="632">
        <v>18</v>
      </c>
      <c r="K71" s="597">
        <v>18</v>
      </c>
      <c r="L71" s="597"/>
      <c r="M71" s="606">
        <f>H71-I71</f>
        <v>24</v>
      </c>
      <c r="N71" s="875"/>
      <c r="O71" s="685">
        <v>4</v>
      </c>
      <c r="P71" s="792"/>
      <c r="Q71" s="608"/>
      <c r="R71" s="597"/>
      <c r="S71" s="606"/>
      <c r="T71" s="608"/>
      <c r="U71" s="597"/>
      <c r="V71" s="606"/>
      <c r="W71" s="608"/>
      <c r="X71" s="597"/>
      <c r="Y71" s="606"/>
      <c r="Z71" s="594"/>
      <c r="AA71" s="594">
        <v>1</v>
      </c>
      <c r="AB71" s="594"/>
      <c r="AC71" s="677">
        <f>I71/H71</f>
        <v>0.6</v>
      </c>
      <c r="AD71" s="594"/>
      <c r="AE71" s="594"/>
      <c r="AF71" s="594"/>
      <c r="AG71" s="594"/>
      <c r="AH71" s="594"/>
      <c r="AI71" s="594"/>
      <c r="AJ71" s="594"/>
      <c r="AK71" s="594"/>
    </row>
    <row r="72" spans="1:37" s="552" customFormat="1" ht="24" customHeight="1">
      <c r="A72" s="595" t="s">
        <v>369</v>
      </c>
      <c r="B72" s="785" t="s">
        <v>368</v>
      </c>
      <c r="C72" s="874"/>
      <c r="D72" s="597">
        <v>3</v>
      </c>
      <c r="E72" s="597"/>
      <c r="F72" s="565"/>
      <c r="G72" s="807">
        <v>1</v>
      </c>
      <c r="H72" s="865">
        <f t="shared" si="16"/>
        <v>30</v>
      </c>
      <c r="I72" s="843">
        <f t="shared" si="17"/>
        <v>18</v>
      </c>
      <c r="J72" s="632"/>
      <c r="K72" s="597">
        <v>18</v>
      </c>
      <c r="L72" s="597"/>
      <c r="M72" s="606">
        <f>H72-I72</f>
        <v>12</v>
      </c>
      <c r="N72" s="875"/>
      <c r="O72" s="597"/>
      <c r="P72" s="890">
        <v>2</v>
      </c>
      <c r="Q72" s="608"/>
      <c r="R72" s="597"/>
      <c r="S72" s="606"/>
      <c r="T72" s="608"/>
      <c r="U72" s="597"/>
      <c r="V72" s="606"/>
      <c r="W72" s="608"/>
      <c r="X72" s="597"/>
      <c r="Y72" s="606"/>
      <c r="Z72" s="594"/>
      <c r="AA72" s="594">
        <v>1</v>
      </c>
      <c r="AB72" s="594"/>
      <c r="AC72" s="677">
        <f>I72/H72</f>
        <v>0.6</v>
      </c>
      <c r="AD72" s="594"/>
      <c r="AE72" s="594"/>
      <c r="AF72" s="594"/>
      <c r="AG72" s="594"/>
      <c r="AH72" s="594"/>
      <c r="AI72" s="594"/>
      <c r="AJ72" s="594"/>
      <c r="AK72" s="594"/>
    </row>
    <row r="73" spans="1:37" s="552" customFormat="1" ht="34.5" customHeight="1">
      <c r="A73" s="595" t="s">
        <v>148</v>
      </c>
      <c r="B73" s="801" t="s">
        <v>370</v>
      </c>
      <c r="C73" s="891">
        <v>6</v>
      </c>
      <c r="D73" s="597"/>
      <c r="E73" s="597"/>
      <c r="F73" s="787"/>
      <c r="G73" s="813">
        <v>3</v>
      </c>
      <c r="H73" s="865">
        <f t="shared" si="16"/>
        <v>90</v>
      </c>
      <c r="I73" s="843">
        <f t="shared" si="17"/>
        <v>54</v>
      </c>
      <c r="J73" s="597">
        <v>27</v>
      </c>
      <c r="K73" s="597">
        <v>27</v>
      </c>
      <c r="L73" s="597"/>
      <c r="M73" s="606">
        <f t="shared" si="18"/>
        <v>36</v>
      </c>
      <c r="N73" s="791"/>
      <c r="O73" s="597"/>
      <c r="P73" s="792"/>
      <c r="Q73" s="608"/>
      <c r="R73" s="597"/>
      <c r="S73" s="606">
        <v>6</v>
      </c>
      <c r="T73" s="608"/>
      <c r="U73" s="597"/>
      <c r="V73" s="606"/>
      <c r="W73" s="608"/>
      <c r="X73" s="597"/>
      <c r="Y73" s="606"/>
      <c r="Z73" s="630"/>
      <c r="AA73" s="594">
        <v>2</v>
      </c>
      <c r="AB73" s="594"/>
      <c r="AC73" s="677">
        <f>I73/H73</f>
        <v>0.6</v>
      </c>
      <c r="AD73" s="594"/>
      <c r="AE73" s="594"/>
      <c r="AF73" s="594"/>
      <c r="AG73" s="594"/>
      <c r="AH73" s="594"/>
      <c r="AI73" s="594"/>
      <c r="AJ73" s="594"/>
      <c r="AK73" s="594"/>
    </row>
    <row r="74" spans="1:37" s="552" customFormat="1" ht="21.75" customHeight="1">
      <c r="A74" s="595" t="s">
        <v>150</v>
      </c>
      <c r="B74" s="892" t="s">
        <v>371</v>
      </c>
      <c r="C74" s="874"/>
      <c r="D74" s="597"/>
      <c r="E74" s="597"/>
      <c r="F74" s="565"/>
      <c r="G74" s="813">
        <v>5</v>
      </c>
      <c r="H74" s="865">
        <f>G74*30</f>
        <v>150</v>
      </c>
      <c r="I74" s="843">
        <f>J74+K74+L74</f>
        <v>54</v>
      </c>
      <c r="J74" s="625">
        <f>SUM(J75:J76)</f>
        <v>27</v>
      </c>
      <c r="K74" s="625">
        <f>SUM(K75:K76)</f>
        <v>27</v>
      </c>
      <c r="L74" s="625"/>
      <c r="M74" s="626">
        <f t="shared" si="18"/>
        <v>96</v>
      </c>
      <c r="N74" s="875"/>
      <c r="O74" s="597"/>
      <c r="P74" s="792"/>
      <c r="Q74" s="608"/>
      <c r="R74" s="597"/>
      <c r="S74" s="606"/>
      <c r="T74" s="608"/>
      <c r="U74" s="597"/>
      <c r="V74" s="606"/>
      <c r="W74" s="608"/>
      <c r="X74" s="597"/>
      <c r="Y74" s="606"/>
      <c r="Z74" s="594"/>
      <c r="AA74" s="594"/>
      <c r="AB74" s="594"/>
      <c r="AC74" s="594"/>
      <c r="AD74" s="594"/>
      <c r="AE74" s="594"/>
      <c r="AF74" s="594"/>
      <c r="AG74" s="594"/>
      <c r="AH74" s="594"/>
      <c r="AI74" s="594"/>
      <c r="AJ74" s="594"/>
      <c r="AK74" s="594"/>
    </row>
    <row r="75" spans="1:37" s="552" customFormat="1" ht="21.75" customHeight="1">
      <c r="A75" s="595" t="s">
        <v>151</v>
      </c>
      <c r="B75" s="785" t="s">
        <v>372</v>
      </c>
      <c r="C75" s="874"/>
      <c r="D75" s="597"/>
      <c r="E75" s="597"/>
      <c r="F75" s="565"/>
      <c r="G75" s="807">
        <v>2.5</v>
      </c>
      <c r="H75" s="865">
        <f>G75*30</f>
        <v>75</v>
      </c>
      <c r="I75" s="843">
        <f>J75+K75+L75</f>
        <v>27</v>
      </c>
      <c r="J75" s="632">
        <v>18</v>
      </c>
      <c r="K75" s="597">
        <v>9</v>
      </c>
      <c r="L75" s="597"/>
      <c r="M75" s="606">
        <f t="shared" si="18"/>
        <v>48</v>
      </c>
      <c r="N75" s="875"/>
      <c r="O75" s="597"/>
      <c r="P75" s="792"/>
      <c r="Q75" s="608"/>
      <c r="R75" s="597">
        <v>3</v>
      </c>
      <c r="S75" s="606"/>
      <c r="T75" s="608"/>
      <c r="U75" s="597"/>
      <c r="V75" s="606"/>
      <c r="W75" s="608"/>
      <c r="X75" s="597"/>
      <c r="Y75" s="606"/>
      <c r="Z75" s="594"/>
      <c r="AA75" s="594">
        <v>2</v>
      </c>
      <c r="AB75" s="594"/>
      <c r="AC75" s="677">
        <f>I75/H75</f>
        <v>0.36</v>
      </c>
      <c r="AD75" s="594"/>
      <c r="AE75" s="594"/>
      <c r="AF75" s="594"/>
      <c r="AG75" s="594"/>
      <c r="AH75" s="594"/>
      <c r="AI75" s="594"/>
      <c r="AJ75" s="594"/>
      <c r="AK75" s="594"/>
    </row>
    <row r="76" spans="1:37" s="552" customFormat="1" ht="24" customHeight="1">
      <c r="A76" s="595" t="s">
        <v>373</v>
      </c>
      <c r="B76" s="893" t="s">
        <v>372</v>
      </c>
      <c r="C76" s="874">
        <v>6</v>
      </c>
      <c r="D76" s="597"/>
      <c r="E76" s="597"/>
      <c r="F76" s="565"/>
      <c r="G76" s="807">
        <v>2.5</v>
      </c>
      <c r="H76" s="865">
        <f>G76*30</f>
        <v>75</v>
      </c>
      <c r="I76" s="843">
        <f>J76+K76+L76</f>
        <v>27</v>
      </c>
      <c r="J76" s="632">
        <v>9</v>
      </c>
      <c r="K76" s="597">
        <v>18</v>
      </c>
      <c r="L76" s="597"/>
      <c r="M76" s="606">
        <f t="shared" si="18"/>
        <v>48</v>
      </c>
      <c r="N76" s="875"/>
      <c r="O76" s="597"/>
      <c r="P76" s="792"/>
      <c r="Q76" s="608"/>
      <c r="R76" s="597"/>
      <c r="S76" s="606">
        <v>3</v>
      </c>
      <c r="T76" s="608"/>
      <c r="U76" s="597"/>
      <c r="V76" s="606"/>
      <c r="W76" s="608"/>
      <c r="X76" s="597"/>
      <c r="Y76" s="606"/>
      <c r="Z76" s="594"/>
      <c r="AA76" s="594">
        <v>2</v>
      </c>
      <c r="AB76" s="594"/>
      <c r="AC76" s="677">
        <f>I76/H76</f>
        <v>0.36</v>
      </c>
      <c r="AD76" s="594"/>
      <c r="AE76" s="594"/>
      <c r="AF76" s="594"/>
      <c r="AG76" s="594"/>
      <c r="AH76" s="594"/>
      <c r="AI76" s="594"/>
      <c r="AJ76" s="594"/>
      <c r="AK76" s="594"/>
    </row>
    <row r="77" spans="1:37" s="552" customFormat="1" ht="36" customHeight="1">
      <c r="A77" s="595" t="s">
        <v>152</v>
      </c>
      <c r="B77" s="801" t="s">
        <v>374</v>
      </c>
      <c r="C77" s="874"/>
      <c r="D77" s="597">
        <v>11</v>
      </c>
      <c r="E77" s="597"/>
      <c r="F77" s="565"/>
      <c r="G77" s="813">
        <v>3</v>
      </c>
      <c r="H77" s="865">
        <f t="shared" si="16"/>
        <v>90</v>
      </c>
      <c r="I77" s="843">
        <f t="shared" si="17"/>
        <v>45</v>
      </c>
      <c r="J77" s="877">
        <v>18</v>
      </c>
      <c r="K77" s="625">
        <v>27</v>
      </c>
      <c r="L77" s="625"/>
      <c r="M77" s="626">
        <f t="shared" si="18"/>
        <v>45</v>
      </c>
      <c r="N77" s="875"/>
      <c r="O77" s="597"/>
      <c r="P77" s="792"/>
      <c r="Q77" s="608"/>
      <c r="R77" s="597"/>
      <c r="S77" s="606"/>
      <c r="T77" s="608"/>
      <c r="U77" s="597"/>
      <c r="V77" s="606"/>
      <c r="W77" s="608"/>
      <c r="X77" s="597">
        <v>5</v>
      </c>
      <c r="Y77" s="606"/>
      <c r="Z77" s="594"/>
      <c r="AA77" s="594">
        <v>4</v>
      </c>
      <c r="AB77" s="594"/>
      <c r="AC77" s="677">
        <f>I77/H77</f>
        <v>0.5</v>
      </c>
      <c r="AD77" s="594"/>
      <c r="AE77" s="594"/>
      <c r="AF77" s="594"/>
      <c r="AG77" s="594"/>
      <c r="AH77" s="594"/>
      <c r="AI77" s="594"/>
      <c r="AJ77" s="594"/>
      <c r="AK77" s="594"/>
    </row>
    <row r="78" spans="1:37" s="552" customFormat="1" ht="31.5">
      <c r="A78" s="595" t="s">
        <v>154</v>
      </c>
      <c r="B78" s="801" t="s">
        <v>375</v>
      </c>
      <c r="C78" s="874"/>
      <c r="D78" s="597"/>
      <c r="E78" s="597"/>
      <c r="F78" s="565"/>
      <c r="G78" s="813">
        <v>6</v>
      </c>
      <c r="H78" s="865">
        <f>G78*30</f>
        <v>180</v>
      </c>
      <c r="I78" s="843">
        <f>J78+K78+L78</f>
        <v>78</v>
      </c>
      <c r="J78" s="625">
        <f>SUM(J79:J80)</f>
        <v>30</v>
      </c>
      <c r="K78" s="625">
        <f>SUM(K79:K80)</f>
        <v>30</v>
      </c>
      <c r="L78" s="625">
        <f>SUM(L79:L80)</f>
        <v>18</v>
      </c>
      <c r="M78" s="626">
        <f t="shared" si="18"/>
        <v>102</v>
      </c>
      <c r="N78" s="875"/>
      <c r="O78" s="597"/>
      <c r="P78" s="792"/>
      <c r="Q78" s="608"/>
      <c r="R78" s="597"/>
      <c r="S78" s="606"/>
      <c r="T78" s="608"/>
      <c r="U78" s="597"/>
      <c r="V78" s="606"/>
      <c r="W78" s="608"/>
      <c r="X78" s="597"/>
      <c r="Y78" s="606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</row>
    <row r="79" spans="1:37" s="552" customFormat="1" ht="33.75" customHeight="1">
      <c r="A79" s="595" t="s">
        <v>155</v>
      </c>
      <c r="B79" s="801" t="s">
        <v>376</v>
      </c>
      <c r="C79" s="874">
        <v>10</v>
      </c>
      <c r="D79" s="597"/>
      <c r="E79" s="597"/>
      <c r="F79" s="565"/>
      <c r="G79" s="813">
        <v>5</v>
      </c>
      <c r="H79" s="865">
        <f t="shared" si="16"/>
        <v>150</v>
      </c>
      <c r="I79" s="843">
        <f t="shared" si="17"/>
        <v>60</v>
      </c>
      <c r="J79" s="877">
        <v>30</v>
      </c>
      <c r="K79" s="625">
        <v>30</v>
      </c>
      <c r="L79" s="625"/>
      <c r="M79" s="626">
        <f t="shared" si="18"/>
        <v>90</v>
      </c>
      <c r="N79" s="875"/>
      <c r="O79" s="597"/>
      <c r="P79" s="792"/>
      <c r="Q79" s="608"/>
      <c r="R79" s="597"/>
      <c r="S79" s="606"/>
      <c r="T79" s="608"/>
      <c r="U79" s="597"/>
      <c r="V79" s="606"/>
      <c r="W79" s="608">
        <v>4</v>
      </c>
      <c r="X79" s="597"/>
      <c r="Y79" s="606"/>
      <c r="Z79" s="594"/>
      <c r="AA79" s="594">
        <v>4</v>
      </c>
      <c r="AB79" s="594"/>
      <c r="AC79" s="677">
        <f>I79/H79</f>
        <v>0.4</v>
      </c>
      <c r="AD79" s="594"/>
      <c r="AE79" s="594"/>
      <c r="AF79" s="594"/>
      <c r="AG79" s="594"/>
      <c r="AH79" s="594"/>
      <c r="AI79" s="594"/>
      <c r="AJ79" s="594"/>
      <c r="AK79" s="594"/>
    </row>
    <row r="80" spans="1:37" s="842" customFormat="1" ht="39" customHeight="1">
      <c r="A80" s="595" t="s">
        <v>377</v>
      </c>
      <c r="B80" s="830" t="s">
        <v>378</v>
      </c>
      <c r="C80" s="605"/>
      <c r="D80" s="894"/>
      <c r="E80" s="894">
        <v>11</v>
      </c>
      <c r="F80" s="895"/>
      <c r="G80" s="813">
        <v>1</v>
      </c>
      <c r="H80" s="896">
        <f t="shared" si="16"/>
        <v>30</v>
      </c>
      <c r="I80" s="897">
        <f t="shared" si="17"/>
        <v>18</v>
      </c>
      <c r="J80" s="898"/>
      <c r="K80" s="899"/>
      <c r="L80" s="899">
        <v>18</v>
      </c>
      <c r="M80" s="900">
        <f t="shared" si="18"/>
        <v>12</v>
      </c>
      <c r="N80" s="875"/>
      <c r="O80" s="894"/>
      <c r="P80" s="901"/>
      <c r="Q80" s="608"/>
      <c r="R80" s="894"/>
      <c r="S80" s="838"/>
      <c r="T80" s="608"/>
      <c r="U80" s="894"/>
      <c r="V80" s="838"/>
      <c r="W80" s="608"/>
      <c r="X80" s="894">
        <v>2</v>
      </c>
      <c r="Y80" s="838"/>
      <c r="Z80" s="594"/>
      <c r="AA80" s="594">
        <v>4</v>
      </c>
      <c r="AB80" s="594"/>
      <c r="AC80" s="677">
        <f>I80/H80</f>
        <v>0.6</v>
      </c>
      <c r="AD80" s="594"/>
      <c r="AE80" s="594"/>
      <c r="AF80" s="594"/>
      <c r="AG80" s="594"/>
      <c r="AH80" s="594"/>
      <c r="AI80" s="594"/>
      <c r="AJ80" s="594"/>
      <c r="AK80" s="594"/>
    </row>
    <row r="81" spans="1:37" s="552" customFormat="1" ht="21.75" customHeight="1">
      <c r="A81" s="595" t="s">
        <v>157</v>
      </c>
      <c r="B81" s="801" t="s">
        <v>379</v>
      </c>
      <c r="C81" s="874"/>
      <c r="D81" s="597"/>
      <c r="E81" s="597"/>
      <c r="F81" s="565"/>
      <c r="G81" s="813">
        <v>5.5</v>
      </c>
      <c r="H81" s="865">
        <f t="shared" si="16"/>
        <v>165</v>
      </c>
      <c r="I81" s="843">
        <f t="shared" si="17"/>
        <v>102</v>
      </c>
      <c r="J81" s="625">
        <f>SUM(J82:J83)</f>
        <v>51</v>
      </c>
      <c r="K81" s="625">
        <f>SUM(K82:K83)</f>
        <v>51</v>
      </c>
      <c r="L81" s="625"/>
      <c r="M81" s="626">
        <f t="shared" si="18"/>
        <v>63</v>
      </c>
      <c r="N81" s="875"/>
      <c r="O81" s="597"/>
      <c r="P81" s="792"/>
      <c r="Q81" s="608"/>
      <c r="R81" s="597"/>
      <c r="S81" s="606"/>
      <c r="T81" s="608"/>
      <c r="U81" s="597"/>
      <c r="V81" s="606"/>
      <c r="W81" s="608"/>
      <c r="X81" s="597"/>
      <c r="Y81" s="606"/>
      <c r="Z81" s="594"/>
      <c r="AA81" s="594"/>
      <c r="AB81" s="594"/>
      <c r="AC81" s="594"/>
      <c r="AD81" s="594"/>
      <c r="AE81" s="594"/>
      <c r="AF81" s="594"/>
      <c r="AG81" s="594"/>
      <c r="AH81" s="594"/>
      <c r="AI81" s="594"/>
      <c r="AJ81" s="594"/>
      <c r="AK81" s="594"/>
    </row>
    <row r="82" spans="1:37" s="552" customFormat="1" ht="19.5" customHeight="1">
      <c r="A82" s="595" t="s">
        <v>158</v>
      </c>
      <c r="B82" s="785" t="s">
        <v>380</v>
      </c>
      <c r="C82" s="874"/>
      <c r="D82" s="597"/>
      <c r="E82" s="597"/>
      <c r="F82" s="565"/>
      <c r="G82" s="807">
        <v>3</v>
      </c>
      <c r="H82" s="865">
        <f t="shared" si="16"/>
        <v>90</v>
      </c>
      <c r="I82" s="843">
        <f t="shared" si="17"/>
        <v>54</v>
      </c>
      <c r="J82" s="632">
        <v>27</v>
      </c>
      <c r="K82" s="597">
        <v>27</v>
      </c>
      <c r="L82" s="597"/>
      <c r="M82" s="606">
        <f t="shared" si="18"/>
        <v>36</v>
      </c>
      <c r="N82" s="875"/>
      <c r="O82" s="597"/>
      <c r="P82" s="792"/>
      <c r="Q82" s="608"/>
      <c r="R82" s="597"/>
      <c r="S82" s="606"/>
      <c r="T82" s="608"/>
      <c r="U82" s="597"/>
      <c r="V82" s="606"/>
      <c r="W82" s="608"/>
      <c r="X82" s="597">
        <v>6</v>
      </c>
      <c r="Y82" s="606"/>
      <c r="Z82" s="594"/>
      <c r="AA82" s="594">
        <v>4</v>
      </c>
      <c r="AB82" s="594"/>
      <c r="AC82" s="677">
        <f>I82/H82</f>
        <v>0.6</v>
      </c>
      <c r="AD82" s="594"/>
      <c r="AE82" s="594"/>
      <c r="AF82" s="594"/>
      <c r="AG82" s="594"/>
      <c r="AH82" s="594"/>
      <c r="AI82" s="594"/>
      <c r="AJ82" s="594"/>
      <c r="AK82" s="594"/>
    </row>
    <row r="83" spans="1:37" s="552" customFormat="1" ht="19.5" customHeight="1">
      <c r="A83" s="595" t="s">
        <v>381</v>
      </c>
      <c r="B83" s="785" t="s">
        <v>382</v>
      </c>
      <c r="C83" s="874">
        <v>12</v>
      </c>
      <c r="D83" s="597"/>
      <c r="E83" s="597"/>
      <c r="F83" s="565"/>
      <c r="G83" s="807">
        <v>2.5</v>
      </c>
      <c r="H83" s="865">
        <f t="shared" si="16"/>
        <v>75</v>
      </c>
      <c r="I83" s="843">
        <f t="shared" si="17"/>
        <v>48</v>
      </c>
      <c r="J83" s="632">
        <v>24</v>
      </c>
      <c r="K83" s="597">
        <v>24</v>
      </c>
      <c r="L83" s="597"/>
      <c r="M83" s="606">
        <f t="shared" si="18"/>
        <v>27</v>
      </c>
      <c r="N83" s="875"/>
      <c r="O83" s="597"/>
      <c r="P83" s="792"/>
      <c r="Q83" s="608"/>
      <c r="R83" s="597"/>
      <c r="S83" s="606"/>
      <c r="T83" s="608"/>
      <c r="U83" s="597"/>
      <c r="V83" s="606"/>
      <c r="W83" s="608"/>
      <c r="X83" s="597"/>
      <c r="Y83" s="606">
        <v>6</v>
      </c>
      <c r="Z83" s="594"/>
      <c r="AA83" s="594">
        <v>4</v>
      </c>
      <c r="AB83" s="594"/>
      <c r="AC83" s="677">
        <f>I83/H83</f>
        <v>0.64</v>
      </c>
      <c r="AD83" s="594"/>
      <c r="AE83" s="594"/>
      <c r="AF83" s="594"/>
      <c r="AG83" s="594"/>
      <c r="AH83" s="594"/>
      <c r="AI83" s="594"/>
      <c r="AJ83" s="594"/>
      <c r="AK83" s="594"/>
    </row>
    <row r="84" spans="1:37" s="552" customFormat="1" ht="31.5">
      <c r="A84" s="595" t="s">
        <v>159</v>
      </c>
      <c r="B84" s="801" t="s">
        <v>383</v>
      </c>
      <c r="C84" s="874"/>
      <c r="D84" s="597"/>
      <c r="E84" s="597"/>
      <c r="F84" s="565"/>
      <c r="G84" s="813">
        <v>5</v>
      </c>
      <c r="H84" s="865">
        <f t="shared" si="16"/>
        <v>150</v>
      </c>
      <c r="I84" s="843">
        <f t="shared" si="17"/>
        <v>81</v>
      </c>
      <c r="J84" s="625">
        <f>SUM(J85:J86)</f>
        <v>45</v>
      </c>
      <c r="K84" s="625">
        <f>SUM(K85:K86)</f>
        <v>36</v>
      </c>
      <c r="L84" s="625"/>
      <c r="M84" s="626">
        <f t="shared" si="18"/>
        <v>69</v>
      </c>
      <c r="N84" s="875"/>
      <c r="O84" s="597"/>
      <c r="P84" s="792"/>
      <c r="Q84" s="608"/>
      <c r="R84" s="597"/>
      <c r="S84" s="606"/>
      <c r="T84" s="608"/>
      <c r="U84" s="597"/>
      <c r="V84" s="606"/>
      <c r="W84" s="608"/>
      <c r="X84" s="597"/>
      <c r="Y84" s="606"/>
      <c r="Z84" s="594"/>
      <c r="AA84" s="594"/>
      <c r="AB84" s="594"/>
      <c r="AC84" s="594"/>
      <c r="AD84" s="594"/>
      <c r="AE84" s="594"/>
      <c r="AF84" s="594"/>
      <c r="AG84" s="594"/>
      <c r="AH84" s="594"/>
      <c r="AI84" s="594"/>
      <c r="AJ84" s="594"/>
      <c r="AK84" s="594"/>
    </row>
    <row r="85" spans="1:37" s="552" customFormat="1" ht="21.75" customHeight="1">
      <c r="A85" s="595" t="s">
        <v>160</v>
      </c>
      <c r="B85" s="902" t="s">
        <v>384</v>
      </c>
      <c r="C85" s="874"/>
      <c r="D85" s="597"/>
      <c r="E85" s="597"/>
      <c r="F85" s="565"/>
      <c r="G85" s="807">
        <v>3</v>
      </c>
      <c r="H85" s="865">
        <f t="shared" si="16"/>
        <v>90</v>
      </c>
      <c r="I85" s="843">
        <f t="shared" si="17"/>
        <v>45</v>
      </c>
      <c r="J85" s="903">
        <v>27</v>
      </c>
      <c r="K85" s="597">
        <v>18</v>
      </c>
      <c r="L85" s="597"/>
      <c r="M85" s="606">
        <f t="shared" si="18"/>
        <v>45</v>
      </c>
      <c r="N85" s="875"/>
      <c r="O85" s="685">
        <v>5</v>
      </c>
      <c r="P85" s="792"/>
      <c r="Q85" s="608"/>
      <c r="R85" s="597"/>
      <c r="S85" s="606"/>
      <c r="T85" s="608"/>
      <c r="U85" s="597"/>
      <c r="V85" s="606"/>
      <c r="W85" s="608"/>
      <c r="X85" s="597"/>
      <c r="Y85" s="606"/>
      <c r="Z85" s="594"/>
      <c r="AA85" s="594">
        <v>1</v>
      </c>
      <c r="AB85" s="594"/>
      <c r="AC85" s="677">
        <f>I85/H85</f>
        <v>0.5</v>
      </c>
      <c r="AD85" s="594"/>
      <c r="AE85" s="594"/>
      <c r="AF85" s="594"/>
      <c r="AG85" s="594"/>
      <c r="AH85" s="594"/>
      <c r="AI85" s="594"/>
      <c r="AJ85" s="594"/>
      <c r="AK85" s="594"/>
    </row>
    <row r="86" spans="1:37" s="552" customFormat="1" ht="18" customHeight="1">
      <c r="A86" s="595" t="s">
        <v>161</v>
      </c>
      <c r="B86" s="902" t="s">
        <v>384</v>
      </c>
      <c r="C86" s="874">
        <v>3</v>
      </c>
      <c r="D86" s="597"/>
      <c r="E86" s="597"/>
      <c r="F86" s="565"/>
      <c r="G86" s="807">
        <v>2</v>
      </c>
      <c r="H86" s="865">
        <f t="shared" si="16"/>
        <v>60</v>
      </c>
      <c r="I86" s="843">
        <f t="shared" si="17"/>
        <v>36</v>
      </c>
      <c r="J86" s="903">
        <v>18</v>
      </c>
      <c r="K86" s="597">
        <v>18</v>
      </c>
      <c r="L86" s="597"/>
      <c r="M86" s="606">
        <f t="shared" si="18"/>
        <v>24</v>
      </c>
      <c r="N86" s="875"/>
      <c r="O86" s="597"/>
      <c r="P86" s="890">
        <v>4</v>
      </c>
      <c r="Q86" s="608"/>
      <c r="R86" s="597"/>
      <c r="S86" s="606"/>
      <c r="T86" s="608"/>
      <c r="U86" s="597"/>
      <c r="V86" s="606"/>
      <c r="W86" s="608"/>
      <c r="X86" s="597"/>
      <c r="Y86" s="606"/>
      <c r="Z86" s="594"/>
      <c r="AA86" s="594">
        <v>1</v>
      </c>
      <c r="AB86" s="594"/>
      <c r="AC86" s="677">
        <f>I86/H86</f>
        <v>0.6</v>
      </c>
      <c r="AD86" s="594"/>
      <c r="AE86" s="594"/>
      <c r="AF86" s="594"/>
      <c r="AG86" s="594"/>
      <c r="AH86" s="594"/>
      <c r="AI86" s="594"/>
      <c r="AJ86" s="594"/>
      <c r="AK86" s="594"/>
    </row>
    <row r="87" spans="1:37" s="552" customFormat="1" ht="27.75" customHeight="1">
      <c r="A87" s="595" t="s">
        <v>163</v>
      </c>
      <c r="B87" s="801" t="s">
        <v>385</v>
      </c>
      <c r="C87" s="904">
        <v>5</v>
      </c>
      <c r="D87" s="597"/>
      <c r="E87" s="597"/>
      <c r="F87" s="565"/>
      <c r="G87" s="813">
        <v>3.5</v>
      </c>
      <c r="H87" s="865">
        <f t="shared" si="16"/>
        <v>105</v>
      </c>
      <c r="I87" s="843">
        <f t="shared" si="17"/>
        <v>45</v>
      </c>
      <c r="J87" s="905">
        <v>27</v>
      </c>
      <c r="K87" s="906">
        <v>18</v>
      </c>
      <c r="L87" s="625"/>
      <c r="M87" s="626">
        <f t="shared" si="18"/>
        <v>60</v>
      </c>
      <c r="N87" s="875"/>
      <c r="O87" s="597"/>
      <c r="P87" s="792"/>
      <c r="Q87" s="608"/>
      <c r="R87" s="685">
        <v>5</v>
      </c>
      <c r="S87" s="606"/>
      <c r="T87" s="608"/>
      <c r="U87" s="597"/>
      <c r="V87" s="606"/>
      <c r="W87" s="608"/>
      <c r="X87" s="597"/>
      <c r="Y87" s="606"/>
      <c r="Z87" s="594"/>
      <c r="AA87" s="594">
        <v>2</v>
      </c>
      <c r="AB87" s="594"/>
      <c r="AC87" s="677">
        <f>I87/H87</f>
        <v>0.42857142857142855</v>
      </c>
      <c r="AD87" s="594"/>
      <c r="AE87" s="594"/>
      <c r="AF87" s="594"/>
      <c r="AG87" s="594"/>
      <c r="AH87" s="594"/>
      <c r="AI87" s="594"/>
      <c r="AJ87" s="594"/>
      <c r="AK87" s="594"/>
    </row>
    <row r="88" spans="1:37" s="552" customFormat="1" ht="28.5" customHeight="1">
      <c r="A88" s="595" t="s">
        <v>167</v>
      </c>
      <c r="B88" s="801" t="s">
        <v>386</v>
      </c>
      <c r="C88" s="874"/>
      <c r="D88" s="597"/>
      <c r="E88" s="597"/>
      <c r="F88" s="565"/>
      <c r="G88" s="813">
        <v>6</v>
      </c>
      <c r="H88" s="865">
        <f>G88*30</f>
        <v>180</v>
      </c>
      <c r="I88" s="843">
        <f>J88+K88+L88</f>
        <v>78</v>
      </c>
      <c r="J88" s="625">
        <f>SUM(J89:J90)</f>
        <v>30</v>
      </c>
      <c r="K88" s="625">
        <f>SUM(K89:K90)</f>
        <v>30</v>
      </c>
      <c r="L88" s="625">
        <f>SUM(L89:L90)</f>
        <v>18</v>
      </c>
      <c r="M88" s="626">
        <f>H88-I88</f>
        <v>102</v>
      </c>
      <c r="N88" s="875"/>
      <c r="O88" s="597"/>
      <c r="P88" s="792"/>
      <c r="Q88" s="608"/>
      <c r="R88" s="597"/>
      <c r="S88" s="606"/>
      <c r="T88" s="608"/>
      <c r="U88" s="597"/>
      <c r="V88" s="606"/>
      <c r="W88" s="608"/>
      <c r="X88" s="597"/>
      <c r="Y88" s="606"/>
      <c r="Z88" s="594"/>
      <c r="AA88" s="594"/>
      <c r="AB88" s="594"/>
      <c r="AC88" s="594"/>
      <c r="AD88" s="594"/>
      <c r="AE88" s="594"/>
      <c r="AF88" s="594"/>
      <c r="AG88" s="594"/>
      <c r="AH88" s="594"/>
      <c r="AI88" s="594"/>
      <c r="AJ88" s="594"/>
      <c r="AK88" s="594"/>
    </row>
    <row r="89" spans="1:37" s="552" customFormat="1" ht="26.25" customHeight="1">
      <c r="A89" s="595" t="s">
        <v>166</v>
      </c>
      <c r="B89" s="801" t="s">
        <v>387</v>
      </c>
      <c r="C89" s="874">
        <v>7</v>
      </c>
      <c r="D89" s="597"/>
      <c r="E89" s="597"/>
      <c r="F89" s="565"/>
      <c r="G89" s="813">
        <v>5</v>
      </c>
      <c r="H89" s="865">
        <f t="shared" si="16"/>
        <v>150</v>
      </c>
      <c r="I89" s="843">
        <f t="shared" si="17"/>
        <v>60</v>
      </c>
      <c r="J89" s="877">
        <v>30</v>
      </c>
      <c r="K89" s="625">
        <v>30</v>
      </c>
      <c r="L89" s="625"/>
      <c r="M89" s="626">
        <f t="shared" si="18"/>
        <v>90</v>
      </c>
      <c r="N89" s="875"/>
      <c r="O89" s="597"/>
      <c r="P89" s="792"/>
      <c r="Q89" s="608"/>
      <c r="R89" s="597"/>
      <c r="S89" s="606"/>
      <c r="T89" s="608">
        <v>4</v>
      </c>
      <c r="U89" s="597"/>
      <c r="V89" s="606"/>
      <c r="W89" s="608"/>
      <c r="X89" s="597"/>
      <c r="Y89" s="606"/>
      <c r="Z89" s="594"/>
      <c r="AA89" s="594">
        <v>3</v>
      </c>
      <c r="AB89" s="594"/>
      <c r="AC89" s="677">
        <f>I89/H89</f>
        <v>0.4</v>
      </c>
      <c r="AD89" s="594"/>
      <c r="AE89" s="594"/>
      <c r="AF89" s="594"/>
      <c r="AG89" s="594"/>
      <c r="AH89" s="594"/>
      <c r="AI89" s="594"/>
      <c r="AJ89" s="594"/>
      <c r="AK89" s="594"/>
    </row>
    <row r="90" spans="1:37" s="842" customFormat="1" ht="36" customHeight="1">
      <c r="A90" s="595" t="s">
        <v>168</v>
      </c>
      <c r="B90" s="830" t="s">
        <v>388</v>
      </c>
      <c r="C90" s="605"/>
      <c r="D90" s="894"/>
      <c r="E90" s="894">
        <v>8</v>
      </c>
      <c r="F90" s="895"/>
      <c r="G90" s="813">
        <v>1</v>
      </c>
      <c r="H90" s="896">
        <f t="shared" si="16"/>
        <v>30</v>
      </c>
      <c r="I90" s="897">
        <f t="shared" si="17"/>
        <v>18</v>
      </c>
      <c r="J90" s="898"/>
      <c r="K90" s="899"/>
      <c r="L90" s="899">
        <v>18</v>
      </c>
      <c r="M90" s="900">
        <f t="shared" si="18"/>
        <v>12</v>
      </c>
      <c r="N90" s="875"/>
      <c r="O90" s="894"/>
      <c r="P90" s="901"/>
      <c r="Q90" s="608"/>
      <c r="R90" s="894"/>
      <c r="S90" s="838"/>
      <c r="T90" s="608"/>
      <c r="U90" s="894">
        <v>2</v>
      </c>
      <c r="V90" s="838"/>
      <c r="W90" s="608"/>
      <c r="X90" s="894"/>
      <c r="Y90" s="838"/>
      <c r="Z90" s="594"/>
      <c r="AA90" s="594">
        <v>3</v>
      </c>
      <c r="AB90" s="594"/>
      <c r="AC90" s="677">
        <f>I90/H90</f>
        <v>0.6</v>
      </c>
      <c r="AD90" s="594"/>
      <c r="AE90" s="594"/>
      <c r="AF90" s="594"/>
      <c r="AG90" s="594"/>
      <c r="AH90" s="594"/>
      <c r="AI90" s="594"/>
      <c r="AJ90" s="594"/>
      <c r="AK90" s="594"/>
    </row>
    <row r="91" spans="1:37" s="552" customFormat="1" ht="37.5" customHeight="1">
      <c r="A91" s="595" t="s">
        <v>172</v>
      </c>
      <c r="B91" s="878" t="s">
        <v>389</v>
      </c>
      <c r="C91" s="874"/>
      <c r="D91" s="597"/>
      <c r="E91" s="597"/>
      <c r="F91" s="565"/>
      <c r="G91" s="813">
        <v>3</v>
      </c>
      <c r="H91" s="865">
        <f t="shared" si="16"/>
        <v>90</v>
      </c>
      <c r="I91" s="843">
        <f t="shared" si="17"/>
        <v>59</v>
      </c>
      <c r="J91" s="625">
        <f>SUM(J92:J93)</f>
        <v>34</v>
      </c>
      <c r="K91" s="625">
        <f>SUM(K92:K93)</f>
        <v>25</v>
      </c>
      <c r="L91" s="625"/>
      <c r="M91" s="626">
        <f t="shared" si="18"/>
        <v>31</v>
      </c>
      <c r="N91" s="875"/>
      <c r="O91" s="597"/>
      <c r="P91" s="792"/>
      <c r="Q91" s="608"/>
      <c r="R91" s="597"/>
      <c r="S91" s="606"/>
      <c r="T91" s="608"/>
      <c r="U91" s="597"/>
      <c r="V91" s="606"/>
      <c r="W91" s="608"/>
      <c r="X91" s="597"/>
      <c r="Y91" s="606"/>
      <c r="Z91" s="594"/>
      <c r="AA91" s="594"/>
      <c r="AB91" s="594"/>
      <c r="AC91" s="594"/>
      <c r="AD91" s="594"/>
      <c r="AE91" s="594"/>
      <c r="AF91" s="594"/>
      <c r="AG91" s="594"/>
      <c r="AH91" s="594"/>
      <c r="AI91" s="594"/>
      <c r="AJ91" s="594"/>
      <c r="AK91" s="594"/>
    </row>
    <row r="92" spans="1:37" s="552" customFormat="1" ht="22.5" customHeight="1">
      <c r="A92" s="595" t="s">
        <v>390</v>
      </c>
      <c r="B92" s="907" t="s">
        <v>391</v>
      </c>
      <c r="C92" s="874"/>
      <c r="D92" s="597"/>
      <c r="E92" s="597"/>
      <c r="F92" s="565"/>
      <c r="G92" s="807">
        <v>1.5</v>
      </c>
      <c r="H92" s="865">
        <f t="shared" si="16"/>
        <v>45</v>
      </c>
      <c r="I92" s="843">
        <f t="shared" si="17"/>
        <v>27</v>
      </c>
      <c r="J92" s="632">
        <v>18</v>
      </c>
      <c r="K92" s="597">
        <v>9</v>
      </c>
      <c r="L92" s="597"/>
      <c r="M92" s="606">
        <f t="shared" si="18"/>
        <v>18</v>
      </c>
      <c r="N92" s="875"/>
      <c r="O92" s="597"/>
      <c r="P92" s="792"/>
      <c r="Q92" s="608"/>
      <c r="R92" s="597"/>
      <c r="S92" s="606"/>
      <c r="T92" s="608"/>
      <c r="U92" s="597"/>
      <c r="V92" s="606"/>
      <c r="W92" s="608"/>
      <c r="X92" s="597">
        <v>3</v>
      </c>
      <c r="Y92" s="606"/>
      <c r="Z92" s="594"/>
      <c r="AA92" s="594">
        <v>4</v>
      </c>
      <c r="AB92" s="594"/>
      <c r="AC92" s="677">
        <f>I92/H92</f>
        <v>0.6</v>
      </c>
      <c r="AD92" s="594"/>
      <c r="AE92" s="594"/>
      <c r="AF92" s="594"/>
      <c r="AG92" s="594"/>
      <c r="AH92" s="594"/>
      <c r="AI92" s="594"/>
      <c r="AJ92" s="594"/>
      <c r="AK92" s="594"/>
    </row>
    <row r="93" spans="1:37" s="552" customFormat="1" ht="23.25" customHeight="1">
      <c r="A93" s="595" t="s">
        <v>392</v>
      </c>
      <c r="B93" s="907" t="s">
        <v>391</v>
      </c>
      <c r="C93" s="874">
        <v>12</v>
      </c>
      <c r="D93" s="597"/>
      <c r="E93" s="597"/>
      <c r="F93" s="565"/>
      <c r="G93" s="807">
        <v>1.5</v>
      </c>
      <c r="H93" s="865">
        <f t="shared" si="16"/>
        <v>45</v>
      </c>
      <c r="I93" s="843">
        <f t="shared" si="17"/>
        <v>32</v>
      </c>
      <c r="J93" s="632">
        <v>16</v>
      </c>
      <c r="K93" s="597">
        <v>16</v>
      </c>
      <c r="L93" s="597"/>
      <c r="M93" s="606">
        <f t="shared" si="18"/>
        <v>13</v>
      </c>
      <c r="N93" s="875"/>
      <c r="O93" s="597"/>
      <c r="P93" s="792"/>
      <c r="Q93" s="608"/>
      <c r="R93" s="597"/>
      <c r="S93" s="606"/>
      <c r="T93" s="608"/>
      <c r="U93" s="597"/>
      <c r="V93" s="606"/>
      <c r="W93" s="608"/>
      <c r="X93" s="597"/>
      <c r="Y93" s="606">
        <v>4</v>
      </c>
      <c r="Z93" s="594"/>
      <c r="AA93" s="594">
        <v>4</v>
      </c>
      <c r="AB93" s="594"/>
      <c r="AC93" s="677">
        <f>I93/H93</f>
        <v>0.7111111111111111</v>
      </c>
      <c r="AD93" s="594"/>
      <c r="AE93" s="594"/>
      <c r="AF93" s="594"/>
      <c r="AG93" s="594"/>
      <c r="AH93" s="594"/>
      <c r="AI93" s="594"/>
      <c r="AJ93" s="594"/>
      <c r="AK93" s="594"/>
    </row>
    <row r="94" spans="1:35" ht="36" customHeight="1">
      <c r="A94" s="579" t="s">
        <v>393</v>
      </c>
      <c r="B94" s="908" t="s">
        <v>394</v>
      </c>
      <c r="C94" s="909"/>
      <c r="D94" s="910">
        <v>10</v>
      </c>
      <c r="E94" s="911"/>
      <c r="F94" s="912"/>
      <c r="G94" s="882">
        <v>3</v>
      </c>
      <c r="H94" s="913">
        <f>G94*30</f>
        <v>90</v>
      </c>
      <c r="I94" s="884">
        <f>J94+K94+L94</f>
        <v>60</v>
      </c>
      <c r="J94" s="884">
        <v>30</v>
      </c>
      <c r="K94" s="884">
        <v>30</v>
      </c>
      <c r="L94" s="914"/>
      <c r="M94" s="778">
        <f>H94-I94</f>
        <v>30</v>
      </c>
      <c r="N94" s="915"/>
      <c r="O94" s="916"/>
      <c r="P94" s="917"/>
      <c r="Q94" s="918"/>
      <c r="R94" s="916"/>
      <c r="S94" s="917"/>
      <c r="T94" s="918"/>
      <c r="U94" s="916"/>
      <c r="V94" s="917"/>
      <c r="W94" s="918">
        <v>4</v>
      </c>
      <c r="X94" s="914"/>
      <c r="Y94" s="919"/>
      <c r="Z94" s="594"/>
      <c r="AA94" s="594">
        <v>4</v>
      </c>
      <c r="AB94" s="594"/>
      <c r="AC94" s="677">
        <f>I94/H94</f>
        <v>0.6666666666666666</v>
      </c>
      <c r="AD94" s="594"/>
      <c r="AE94" s="594"/>
      <c r="AF94" s="594"/>
      <c r="AG94" s="594"/>
      <c r="AH94" s="594"/>
      <c r="AI94" s="594"/>
    </row>
    <row r="95" spans="1:37" s="552" customFormat="1" ht="30" customHeight="1">
      <c r="A95" s="579" t="s">
        <v>395</v>
      </c>
      <c r="B95" s="921" t="s">
        <v>396</v>
      </c>
      <c r="C95" s="922">
        <v>5</v>
      </c>
      <c r="D95" s="879"/>
      <c r="E95" s="879"/>
      <c r="F95" s="923"/>
      <c r="G95" s="924">
        <v>3</v>
      </c>
      <c r="H95" s="883">
        <f>G95*30</f>
        <v>90</v>
      </c>
      <c r="I95" s="884">
        <f>J95+K95+L95</f>
        <v>54</v>
      </c>
      <c r="J95" s="925">
        <v>27</v>
      </c>
      <c r="K95" s="581">
        <v>27</v>
      </c>
      <c r="L95" s="581"/>
      <c r="M95" s="778">
        <f>H95-I95</f>
        <v>36</v>
      </c>
      <c r="N95" s="870"/>
      <c r="O95" s="581"/>
      <c r="P95" s="871"/>
      <c r="Q95" s="872"/>
      <c r="R95" s="581">
        <v>6</v>
      </c>
      <c r="S95" s="589"/>
      <c r="T95" s="870"/>
      <c r="U95" s="581"/>
      <c r="V95" s="871"/>
      <c r="W95" s="870"/>
      <c r="X95" s="581"/>
      <c r="Y95" s="871"/>
      <c r="Z95" s="594"/>
      <c r="AA95" s="594">
        <v>2</v>
      </c>
      <c r="AB95" s="594"/>
      <c r="AC95" s="677">
        <f>I95/H95</f>
        <v>0.6</v>
      </c>
      <c r="AD95" s="594"/>
      <c r="AE95" s="594"/>
      <c r="AF95" s="594"/>
      <c r="AG95" s="594"/>
      <c r="AH95" s="594"/>
      <c r="AI95" s="594"/>
      <c r="AJ95" s="594"/>
      <c r="AK95" s="594"/>
    </row>
    <row r="96" spans="1:37" s="552" customFormat="1" ht="36" customHeight="1">
      <c r="A96" s="595" t="s">
        <v>173</v>
      </c>
      <c r="B96" s="892" t="s">
        <v>397</v>
      </c>
      <c r="C96" s="874">
        <v>7</v>
      </c>
      <c r="D96" s="597"/>
      <c r="E96" s="597"/>
      <c r="F96" s="565"/>
      <c r="G96" s="813">
        <v>4</v>
      </c>
      <c r="H96" s="865">
        <f>G96*30</f>
        <v>120</v>
      </c>
      <c r="I96" s="843">
        <f>J96+K96+L96</f>
        <v>45</v>
      </c>
      <c r="J96" s="877">
        <v>15</v>
      </c>
      <c r="K96" s="625">
        <v>30</v>
      </c>
      <c r="L96" s="625"/>
      <c r="M96" s="626">
        <f>H96-I96</f>
        <v>75</v>
      </c>
      <c r="N96" s="875"/>
      <c r="O96" s="597"/>
      <c r="P96" s="792"/>
      <c r="Q96" s="608"/>
      <c r="R96" s="597"/>
      <c r="S96" s="606"/>
      <c r="T96" s="608">
        <v>3</v>
      </c>
      <c r="U96" s="597"/>
      <c r="V96" s="606"/>
      <c r="W96" s="608"/>
      <c r="X96" s="597"/>
      <c r="Y96" s="606"/>
      <c r="Z96" s="594"/>
      <c r="AA96" s="594"/>
      <c r="AB96" s="594"/>
      <c r="AC96" s="594"/>
      <c r="AD96" s="594"/>
      <c r="AE96" s="594"/>
      <c r="AF96" s="594"/>
      <c r="AG96" s="594"/>
      <c r="AH96" s="594"/>
      <c r="AI96" s="594"/>
      <c r="AJ96" s="594"/>
      <c r="AK96" s="594"/>
    </row>
    <row r="97" spans="1:37" s="552" customFormat="1" ht="31.5" customHeight="1">
      <c r="A97" s="595" t="s">
        <v>174</v>
      </c>
      <c r="B97" s="878" t="s">
        <v>398</v>
      </c>
      <c r="C97" s="874">
        <v>11</v>
      </c>
      <c r="D97" s="597"/>
      <c r="E97" s="597"/>
      <c r="F97" s="565"/>
      <c r="G97" s="813">
        <v>3</v>
      </c>
      <c r="H97" s="865">
        <f t="shared" si="16"/>
        <v>90</v>
      </c>
      <c r="I97" s="843">
        <f t="shared" si="17"/>
        <v>36</v>
      </c>
      <c r="J97" s="877">
        <v>18</v>
      </c>
      <c r="K97" s="625">
        <v>18</v>
      </c>
      <c r="L97" s="625"/>
      <c r="M97" s="626">
        <f t="shared" si="18"/>
        <v>54</v>
      </c>
      <c r="N97" s="875"/>
      <c r="O97" s="597"/>
      <c r="P97" s="792"/>
      <c r="Q97" s="608"/>
      <c r="R97" s="597"/>
      <c r="S97" s="606"/>
      <c r="T97" s="608"/>
      <c r="U97" s="597"/>
      <c r="V97" s="606"/>
      <c r="W97" s="608"/>
      <c r="X97" s="597">
        <v>4</v>
      </c>
      <c r="Y97" s="606"/>
      <c r="Z97" s="594"/>
      <c r="AA97" s="594">
        <v>4</v>
      </c>
      <c r="AB97" s="594"/>
      <c r="AC97" s="677">
        <f>I97/H97</f>
        <v>0.4</v>
      </c>
      <c r="AD97" s="594"/>
      <c r="AE97" s="594"/>
      <c r="AF97" s="594"/>
      <c r="AG97" s="594"/>
      <c r="AH97" s="594"/>
      <c r="AI97" s="594"/>
      <c r="AJ97" s="594"/>
      <c r="AK97" s="594"/>
    </row>
    <row r="98" spans="1:37" s="552" customFormat="1" ht="38.25" customHeight="1">
      <c r="A98" s="595" t="s">
        <v>176</v>
      </c>
      <c r="B98" s="926" t="s">
        <v>399</v>
      </c>
      <c r="C98" s="874"/>
      <c r="D98" s="597"/>
      <c r="E98" s="597"/>
      <c r="F98" s="565"/>
      <c r="G98" s="813">
        <v>10</v>
      </c>
      <c r="H98" s="865">
        <f t="shared" si="16"/>
        <v>300</v>
      </c>
      <c r="I98" s="843">
        <f t="shared" si="17"/>
        <v>117</v>
      </c>
      <c r="J98" s="625">
        <f>SUM(J99:J101)</f>
        <v>42</v>
      </c>
      <c r="K98" s="625">
        <f>SUM(K99:K101)</f>
        <v>57</v>
      </c>
      <c r="L98" s="625">
        <f>SUM(L99:L101)</f>
        <v>18</v>
      </c>
      <c r="M98" s="626">
        <f t="shared" si="18"/>
        <v>183</v>
      </c>
      <c r="N98" s="875"/>
      <c r="O98" s="597"/>
      <c r="P98" s="792"/>
      <c r="Q98" s="608"/>
      <c r="R98" s="597"/>
      <c r="S98" s="606"/>
      <c r="T98" s="608"/>
      <c r="U98" s="597"/>
      <c r="V98" s="606"/>
      <c r="W98" s="608"/>
      <c r="X98" s="597"/>
      <c r="Y98" s="606"/>
      <c r="Z98" s="594"/>
      <c r="AA98" s="594"/>
      <c r="AB98" s="594"/>
      <c r="AC98" s="594"/>
      <c r="AD98" s="594"/>
      <c r="AE98" s="594"/>
      <c r="AF98" s="594"/>
      <c r="AG98" s="594"/>
      <c r="AH98" s="594"/>
      <c r="AI98" s="594"/>
      <c r="AJ98" s="594"/>
      <c r="AK98" s="594"/>
    </row>
    <row r="99" spans="1:37" s="552" customFormat="1" ht="31.5">
      <c r="A99" s="595" t="s">
        <v>177</v>
      </c>
      <c r="B99" s="785" t="s">
        <v>400</v>
      </c>
      <c r="C99" s="874">
        <v>9</v>
      </c>
      <c r="D99" s="597"/>
      <c r="E99" s="597"/>
      <c r="F99" s="565"/>
      <c r="G99" s="807">
        <v>5</v>
      </c>
      <c r="H99" s="865">
        <f t="shared" si="16"/>
        <v>150</v>
      </c>
      <c r="I99" s="843">
        <f t="shared" si="17"/>
        <v>54</v>
      </c>
      <c r="J99" s="632">
        <v>27</v>
      </c>
      <c r="K99" s="597">
        <v>27</v>
      </c>
      <c r="L99" s="597"/>
      <c r="M99" s="606">
        <f t="shared" si="18"/>
        <v>96</v>
      </c>
      <c r="N99" s="875"/>
      <c r="O99" s="597"/>
      <c r="P99" s="792"/>
      <c r="Q99" s="608"/>
      <c r="R99" s="597"/>
      <c r="S99" s="606"/>
      <c r="T99" s="608"/>
      <c r="U99" s="597"/>
      <c r="V99" s="606">
        <v>6</v>
      </c>
      <c r="W99" s="608"/>
      <c r="X99" s="597"/>
      <c r="Y99" s="606"/>
      <c r="Z99" s="594"/>
      <c r="AA99" s="594">
        <v>3</v>
      </c>
      <c r="AB99" s="594"/>
      <c r="AC99" s="677">
        <f>I99/H99</f>
        <v>0.36</v>
      </c>
      <c r="AD99" s="594"/>
      <c r="AE99" s="594"/>
      <c r="AF99" s="594"/>
      <c r="AG99" s="594"/>
      <c r="AH99" s="594"/>
      <c r="AI99" s="594"/>
      <c r="AJ99" s="594"/>
      <c r="AK99" s="594"/>
    </row>
    <row r="100" spans="1:37" s="552" customFormat="1" ht="31.5">
      <c r="A100" s="595" t="s">
        <v>401</v>
      </c>
      <c r="B100" s="785" t="s">
        <v>400</v>
      </c>
      <c r="C100" s="874"/>
      <c r="D100" s="597">
        <v>10</v>
      </c>
      <c r="E100" s="597"/>
      <c r="F100" s="565"/>
      <c r="G100" s="807">
        <v>3.5</v>
      </c>
      <c r="H100" s="865">
        <f t="shared" si="16"/>
        <v>105</v>
      </c>
      <c r="I100" s="843">
        <f t="shared" si="17"/>
        <v>45</v>
      </c>
      <c r="J100" s="632">
        <v>15</v>
      </c>
      <c r="K100" s="597">
        <v>30</v>
      </c>
      <c r="L100" s="597"/>
      <c r="M100" s="606">
        <f t="shared" si="18"/>
        <v>60</v>
      </c>
      <c r="N100" s="875"/>
      <c r="O100" s="597"/>
      <c r="P100" s="792"/>
      <c r="Q100" s="608"/>
      <c r="R100" s="597"/>
      <c r="S100" s="606"/>
      <c r="T100" s="608"/>
      <c r="U100" s="597"/>
      <c r="V100" s="606"/>
      <c r="W100" s="608">
        <v>3</v>
      </c>
      <c r="X100" s="597"/>
      <c r="Y100" s="606"/>
      <c r="Z100" s="594"/>
      <c r="AA100" s="594">
        <v>4</v>
      </c>
      <c r="AB100" s="594"/>
      <c r="AC100" s="677">
        <f>I100/H100</f>
        <v>0.42857142857142855</v>
      </c>
      <c r="AD100" s="594"/>
      <c r="AE100" s="594"/>
      <c r="AF100" s="594"/>
      <c r="AG100" s="594"/>
      <c r="AH100" s="594"/>
      <c r="AI100" s="594"/>
      <c r="AJ100" s="594"/>
      <c r="AK100" s="594"/>
    </row>
    <row r="101" spans="1:37" s="842" customFormat="1" ht="36.75" customHeight="1">
      <c r="A101" s="595" t="s">
        <v>402</v>
      </c>
      <c r="B101" s="927" t="s">
        <v>403</v>
      </c>
      <c r="C101" s="605"/>
      <c r="D101" s="894"/>
      <c r="E101" s="894"/>
      <c r="F101" s="895">
        <v>11</v>
      </c>
      <c r="G101" s="813">
        <v>1.5</v>
      </c>
      <c r="H101" s="896">
        <f t="shared" si="16"/>
        <v>45</v>
      </c>
      <c r="I101" s="897">
        <f t="shared" si="17"/>
        <v>18</v>
      </c>
      <c r="J101" s="898"/>
      <c r="K101" s="899"/>
      <c r="L101" s="899">
        <v>18</v>
      </c>
      <c r="M101" s="900">
        <f t="shared" si="18"/>
        <v>27</v>
      </c>
      <c r="N101" s="875"/>
      <c r="O101" s="894"/>
      <c r="P101" s="901"/>
      <c r="Q101" s="608"/>
      <c r="R101" s="894"/>
      <c r="S101" s="838"/>
      <c r="T101" s="608"/>
      <c r="U101" s="894"/>
      <c r="V101" s="838"/>
      <c r="W101" s="608"/>
      <c r="X101" s="894">
        <v>2</v>
      </c>
      <c r="Y101" s="838"/>
      <c r="Z101" s="594"/>
      <c r="AA101" s="594">
        <v>4</v>
      </c>
      <c r="AB101" s="594"/>
      <c r="AC101" s="677">
        <f>I101/H101</f>
        <v>0.4</v>
      </c>
      <c r="AD101" s="594"/>
      <c r="AE101" s="594"/>
      <c r="AF101" s="594"/>
      <c r="AG101" s="594"/>
      <c r="AH101" s="594"/>
      <c r="AI101" s="594"/>
      <c r="AJ101" s="594"/>
      <c r="AK101" s="594"/>
    </row>
    <row r="102" spans="1:37" s="552" customFormat="1" ht="39.75" customHeight="1">
      <c r="A102" s="595" t="s">
        <v>178</v>
      </c>
      <c r="B102" s="861" t="s">
        <v>404</v>
      </c>
      <c r="C102" s="874">
        <v>10</v>
      </c>
      <c r="D102" s="597"/>
      <c r="E102" s="597"/>
      <c r="F102" s="565"/>
      <c r="G102" s="813">
        <v>5.5</v>
      </c>
      <c r="H102" s="865">
        <f t="shared" si="16"/>
        <v>165</v>
      </c>
      <c r="I102" s="843">
        <f t="shared" si="17"/>
        <v>60</v>
      </c>
      <c r="J102" s="877">
        <v>30</v>
      </c>
      <c r="K102" s="625">
        <v>30</v>
      </c>
      <c r="L102" s="625"/>
      <c r="M102" s="626">
        <f t="shared" si="18"/>
        <v>105</v>
      </c>
      <c r="N102" s="875"/>
      <c r="O102" s="597"/>
      <c r="P102" s="792"/>
      <c r="Q102" s="608"/>
      <c r="R102" s="597"/>
      <c r="S102" s="606"/>
      <c r="T102" s="608"/>
      <c r="U102" s="597"/>
      <c r="V102" s="606"/>
      <c r="W102" s="608">
        <v>4</v>
      </c>
      <c r="X102" s="597"/>
      <c r="Y102" s="606"/>
      <c r="Z102" s="594"/>
      <c r="AA102" s="594">
        <v>4</v>
      </c>
      <c r="AB102" s="594"/>
      <c r="AC102" s="677">
        <f>I102/H102</f>
        <v>0.36363636363636365</v>
      </c>
      <c r="AD102" s="594"/>
      <c r="AE102" s="594"/>
      <c r="AF102" s="594"/>
      <c r="AG102" s="594"/>
      <c r="AH102" s="594"/>
      <c r="AI102" s="594"/>
      <c r="AJ102" s="594"/>
      <c r="AK102" s="594"/>
    </row>
    <row r="103" spans="1:37" s="552" customFormat="1" ht="39.75" customHeight="1">
      <c r="A103" s="595" t="s">
        <v>180</v>
      </c>
      <c r="B103" s="730" t="s">
        <v>39</v>
      </c>
      <c r="C103" s="874"/>
      <c r="D103" s="597"/>
      <c r="E103" s="597"/>
      <c r="F103" s="565"/>
      <c r="G103" s="813">
        <v>7</v>
      </c>
      <c r="H103" s="865">
        <f>G103*30</f>
        <v>210</v>
      </c>
      <c r="I103" s="843">
        <f>J103+K103+L103</f>
        <v>93</v>
      </c>
      <c r="J103" s="877">
        <f>SUM(J104:J105)</f>
        <v>30</v>
      </c>
      <c r="K103" s="877">
        <f>SUM(K104:K105)</f>
        <v>45</v>
      </c>
      <c r="L103" s="877">
        <f>SUM(L104:L105)</f>
        <v>18</v>
      </c>
      <c r="M103" s="626">
        <f>H103-I103</f>
        <v>117</v>
      </c>
      <c r="N103" s="875"/>
      <c r="O103" s="597"/>
      <c r="P103" s="792"/>
      <c r="Q103" s="608"/>
      <c r="R103" s="597"/>
      <c r="S103" s="606"/>
      <c r="T103" s="608"/>
      <c r="U103" s="597"/>
      <c r="V103" s="606"/>
      <c r="W103" s="608"/>
      <c r="X103" s="597"/>
      <c r="Y103" s="606"/>
      <c r="Z103" s="594"/>
      <c r="AA103" s="594"/>
      <c r="AB103" s="594"/>
      <c r="AC103" s="594"/>
      <c r="AD103" s="594"/>
      <c r="AE103" s="594"/>
      <c r="AF103" s="594"/>
      <c r="AG103" s="594"/>
      <c r="AH103" s="594"/>
      <c r="AI103" s="594"/>
      <c r="AJ103" s="594"/>
      <c r="AK103" s="594"/>
    </row>
    <row r="104" spans="1:37" s="552" customFormat="1" ht="39.75" customHeight="1">
      <c r="A104" s="595" t="s">
        <v>181</v>
      </c>
      <c r="B104" s="730" t="s">
        <v>405</v>
      </c>
      <c r="C104" s="874"/>
      <c r="D104" s="597">
        <v>7</v>
      </c>
      <c r="E104" s="597"/>
      <c r="F104" s="565"/>
      <c r="G104" s="813">
        <v>6</v>
      </c>
      <c r="H104" s="865">
        <f t="shared" si="16"/>
        <v>180</v>
      </c>
      <c r="I104" s="843">
        <f t="shared" si="17"/>
        <v>75</v>
      </c>
      <c r="J104" s="877">
        <v>30</v>
      </c>
      <c r="K104" s="625">
        <v>45</v>
      </c>
      <c r="L104" s="625"/>
      <c r="M104" s="626">
        <f t="shared" si="18"/>
        <v>105</v>
      </c>
      <c r="N104" s="875"/>
      <c r="O104" s="597"/>
      <c r="P104" s="792"/>
      <c r="Q104" s="608"/>
      <c r="R104" s="597"/>
      <c r="S104" s="606"/>
      <c r="T104" s="608">
        <v>5</v>
      </c>
      <c r="U104" s="597"/>
      <c r="V104" s="606"/>
      <c r="W104" s="608"/>
      <c r="X104" s="597"/>
      <c r="Y104" s="606"/>
      <c r="Z104" s="594"/>
      <c r="AA104" s="594">
        <v>3</v>
      </c>
      <c r="AB104" s="594"/>
      <c r="AC104" s="677">
        <f>I104/H104</f>
        <v>0.4166666666666667</v>
      </c>
      <c r="AD104" s="594"/>
      <c r="AE104" s="594"/>
      <c r="AF104" s="594"/>
      <c r="AG104" s="594"/>
      <c r="AH104" s="594"/>
      <c r="AI104" s="594"/>
      <c r="AJ104" s="594"/>
      <c r="AK104" s="594"/>
    </row>
    <row r="105" spans="1:37" s="842" customFormat="1" ht="36" customHeight="1">
      <c r="A105" s="595" t="s">
        <v>182</v>
      </c>
      <c r="B105" s="830" t="s">
        <v>406</v>
      </c>
      <c r="C105" s="605"/>
      <c r="D105" s="894"/>
      <c r="E105" s="894">
        <v>8</v>
      </c>
      <c r="F105" s="895"/>
      <c r="G105" s="813">
        <v>1</v>
      </c>
      <c r="H105" s="896">
        <f t="shared" si="16"/>
        <v>30</v>
      </c>
      <c r="I105" s="897">
        <f t="shared" si="17"/>
        <v>18</v>
      </c>
      <c r="J105" s="898"/>
      <c r="K105" s="899"/>
      <c r="L105" s="899">
        <v>18</v>
      </c>
      <c r="M105" s="900">
        <f t="shared" si="18"/>
        <v>12</v>
      </c>
      <c r="N105" s="875"/>
      <c r="O105" s="894"/>
      <c r="P105" s="901"/>
      <c r="Q105" s="608"/>
      <c r="R105" s="894"/>
      <c r="S105" s="838"/>
      <c r="T105" s="608"/>
      <c r="U105" s="894">
        <v>2</v>
      </c>
      <c r="V105" s="838"/>
      <c r="W105" s="608"/>
      <c r="X105" s="894"/>
      <c r="Y105" s="838"/>
      <c r="Z105" s="594"/>
      <c r="AA105" s="594">
        <v>3</v>
      </c>
      <c r="AB105" s="594"/>
      <c r="AC105" s="677">
        <f>I105/H105</f>
        <v>0.6</v>
      </c>
      <c r="AD105" s="594"/>
      <c r="AE105" s="594"/>
      <c r="AF105" s="594"/>
      <c r="AG105" s="594"/>
      <c r="AH105" s="594"/>
      <c r="AI105" s="594"/>
      <c r="AJ105" s="594"/>
      <c r="AK105" s="594"/>
    </row>
    <row r="106" spans="1:37" s="552" customFormat="1" ht="33" customHeight="1" thickBot="1">
      <c r="A106" s="595" t="s">
        <v>183</v>
      </c>
      <c r="B106" s="928" t="s">
        <v>407</v>
      </c>
      <c r="C106" s="874"/>
      <c r="D106" s="597">
        <v>12</v>
      </c>
      <c r="E106" s="597"/>
      <c r="F106" s="565"/>
      <c r="G106" s="813">
        <v>3.5</v>
      </c>
      <c r="H106" s="865">
        <f t="shared" si="16"/>
        <v>105</v>
      </c>
      <c r="I106" s="843">
        <f t="shared" si="17"/>
        <v>48</v>
      </c>
      <c r="J106" s="877">
        <v>16</v>
      </c>
      <c r="K106" s="625">
        <v>32</v>
      </c>
      <c r="L106" s="625"/>
      <c r="M106" s="626">
        <f t="shared" si="18"/>
        <v>57</v>
      </c>
      <c r="N106" s="929"/>
      <c r="O106" s="930"/>
      <c r="P106" s="931"/>
      <c r="Q106" s="608"/>
      <c r="R106" s="597"/>
      <c r="S106" s="606"/>
      <c r="T106" s="608"/>
      <c r="U106" s="597"/>
      <c r="V106" s="606"/>
      <c r="W106" s="608"/>
      <c r="X106" s="597"/>
      <c r="Y106" s="606">
        <v>6</v>
      </c>
      <c r="Z106" s="594"/>
      <c r="AA106" s="594">
        <v>4</v>
      </c>
      <c r="AB106" s="594"/>
      <c r="AC106" s="677">
        <f>I106/H106</f>
        <v>0.45714285714285713</v>
      </c>
      <c r="AD106" s="594"/>
      <c r="AE106" s="594"/>
      <c r="AF106" s="594"/>
      <c r="AG106" s="594"/>
      <c r="AH106" s="594"/>
      <c r="AI106" s="594"/>
      <c r="AJ106" s="594"/>
      <c r="AK106" s="594"/>
    </row>
    <row r="107" spans="1:37" s="661" customFormat="1" ht="27.75" customHeight="1" thickBot="1">
      <c r="A107" s="2206" t="s">
        <v>408</v>
      </c>
      <c r="B107" s="2206"/>
      <c r="C107" s="2206"/>
      <c r="D107" s="2206"/>
      <c r="E107" s="2206"/>
      <c r="F107" s="2206"/>
      <c r="G107" s="855">
        <f aca="true" t="shared" si="19" ref="G107:M107">SUMIF($B$64:$B$106,"=*_*",G64:G106)</f>
        <v>101</v>
      </c>
      <c r="H107" s="655">
        <f t="shared" si="19"/>
        <v>3030</v>
      </c>
      <c r="I107" s="655">
        <f t="shared" si="19"/>
        <v>1397</v>
      </c>
      <c r="J107" s="655">
        <f t="shared" si="19"/>
        <v>629</v>
      </c>
      <c r="K107" s="655">
        <f t="shared" si="19"/>
        <v>696</v>
      </c>
      <c r="L107" s="655">
        <f t="shared" si="19"/>
        <v>72</v>
      </c>
      <c r="M107" s="655">
        <f t="shared" si="19"/>
        <v>1633</v>
      </c>
      <c r="N107" s="932">
        <f aca="true" t="shared" si="20" ref="N107:Y107">SUM(N64:N106)</f>
        <v>5</v>
      </c>
      <c r="O107" s="933">
        <f t="shared" si="20"/>
        <v>9</v>
      </c>
      <c r="P107" s="933">
        <f t="shared" si="20"/>
        <v>6</v>
      </c>
      <c r="Q107" s="934">
        <f t="shared" si="20"/>
        <v>4</v>
      </c>
      <c r="R107" s="934">
        <f t="shared" si="20"/>
        <v>14</v>
      </c>
      <c r="S107" s="934">
        <f t="shared" si="20"/>
        <v>9</v>
      </c>
      <c r="T107" s="934">
        <f t="shared" si="20"/>
        <v>12</v>
      </c>
      <c r="U107" s="934">
        <f t="shared" si="20"/>
        <v>11</v>
      </c>
      <c r="V107" s="934">
        <f t="shared" si="20"/>
        <v>10</v>
      </c>
      <c r="W107" s="934">
        <f t="shared" si="20"/>
        <v>15</v>
      </c>
      <c r="X107" s="934">
        <f t="shared" si="20"/>
        <v>22</v>
      </c>
      <c r="Y107" s="935">
        <f t="shared" si="20"/>
        <v>16</v>
      </c>
      <c r="Z107" s="936"/>
      <c r="AA107" s="936"/>
      <c r="AB107" s="936"/>
      <c r="AC107" s="936"/>
      <c r="AD107" s="936"/>
      <c r="AE107" s="936"/>
      <c r="AF107" s="936"/>
      <c r="AG107" s="936"/>
      <c r="AH107" s="936"/>
      <c r="AI107" s="936"/>
      <c r="AJ107" s="936"/>
      <c r="AK107" s="936"/>
    </row>
    <row r="108" spans="1:37" s="552" customFormat="1" ht="5.25" customHeight="1" thickBot="1">
      <c r="A108" s="937"/>
      <c r="B108" s="937"/>
      <c r="C108" s="937"/>
      <c r="D108" s="937"/>
      <c r="E108" s="937"/>
      <c r="F108" s="937"/>
      <c r="G108" s="938"/>
      <c r="H108" s="586"/>
      <c r="I108" s="939"/>
      <c r="J108" s="586"/>
      <c r="K108" s="586"/>
      <c r="L108" s="586"/>
      <c r="M108" s="586"/>
      <c r="N108" s="940"/>
      <c r="O108" s="941"/>
      <c r="P108" s="941"/>
      <c r="Q108" s="941"/>
      <c r="R108" s="941"/>
      <c r="S108" s="941"/>
      <c r="T108" s="941"/>
      <c r="U108" s="941"/>
      <c r="V108" s="941"/>
      <c r="W108" s="941"/>
      <c r="X108" s="941"/>
      <c r="Y108" s="942"/>
      <c r="Z108" s="936"/>
      <c r="AA108" s="936"/>
      <c r="AB108" s="936"/>
      <c r="AC108" s="936"/>
      <c r="AD108" s="936"/>
      <c r="AE108" s="936"/>
      <c r="AF108" s="936"/>
      <c r="AG108" s="936"/>
      <c r="AH108" s="936"/>
      <c r="AI108" s="936"/>
      <c r="AJ108" s="936"/>
      <c r="AK108" s="936"/>
    </row>
    <row r="109" spans="1:37" s="552" customFormat="1" ht="3" customHeight="1" thickBot="1">
      <c r="A109" s="943"/>
      <c r="B109" s="943"/>
      <c r="C109" s="943"/>
      <c r="D109" s="943"/>
      <c r="E109" s="943"/>
      <c r="F109" s="943"/>
      <c r="G109" s="944"/>
      <c r="H109" s="825"/>
      <c r="I109" s="945"/>
      <c r="J109" s="825"/>
      <c r="K109" s="825"/>
      <c r="L109" s="825"/>
      <c r="M109" s="825"/>
      <c r="N109" s="940"/>
      <c r="O109" s="941"/>
      <c r="P109" s="941"/>
      <c r="Q109" s="941"/>
      <c r="R109" s="941"/>
      <c r="S109" s="941"/>
      <c r="T109" s="941"/>
      <c r="U109" s="941"/>
      <c r="V109" s="941"/>
      <c r="W109" s="941"/>
      <c r="X109" s="941"/>
      <c r="Y109" s="942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</row>
    <row r="110" spans="1:37" s="661" customFormat="1" ht="24.75" customHeight="1" thickBot="1">
      <c r="A110" s="2226" t="s">
        <v>409</v>
      </c>
      <c r="B110" s="2226"/>
      <c r="C110" s="2226"/>
      <c r="D110" s="2226"/>
      <c r="E110" s="2226"/>
      <c r="F110" s="2226"/>
      <c r="G110" s="946">
        <f aca="true" t="shared" si="21" ref="G110:Y110">G61+G107</f>
        <v>180</v>
      </c>
      <c r="H110" s="947">
        <f t="shared" si="21"/>
        <v>5400</v>
      </c>
      <c r="I110" s="947">
        <f t="shared" si="21"/>
        <v>2738</v>
      </c>
      <c r="J110" s="947">
        <f t="shared" si="21"/>
        <v>1144</v>
      </c>
      <c r="K110" s="947">
        <f t="shared" si="21"/>
        <v>876</v>
      </c>
      <c r="L110" s="947">
        <f t="shared" si="21"/>
        <v>718</v>
      </c>
      <c r="M110" s="947">
        <f t="shared" si="21"/>
        <v>2914</v>
      </c>
      <c r="N110" s="657">
        <f t="shared" si="21"/>
        <v>27</v>
      </c>
      <c r="O110" s="658">
        <f t="shared" si="21"/>
        <v>29</v>
      </c>
      <c r="P110" s="658">
        <f t="shared" si="21"/>
        <v>27</v>
      </c>
      <c r="Q110" s="658">
        <f t="shared" si="21"/>
        <v>19</v>
      </c>
      <c r="R110" s="658">
        <f t="shared" si="21"/>
        <v>24</v>
      </c>
      <c r="S110" s="658">
        <f t="shared" si="21"/>
        <v>21</v>
      </c>
      <c r="T110" s="658">
        <f t="shared" si="21"/>
        <v>17</v>
      </c>
      <c r="U110" s="658">
        <f t="shared" si="21"/>
        <v>17</v>
      </c>
      <c r="V110" s="658">
        <f t="shared" si="21"/>
        <v>14</v>
      </c>
      <c r="W110" s="658">
        <f t="shared" si="21"/>
        <v>18</v>
      </c>
      <c r="X110" s="658">
        <f t="shared" si="21"/>
        <v>22</v>
      </c>
      <c r="Y110" s="658">
        <f t="shared" si="21"/>
        <v>18</v>
      </c>
      <c r="Z110" s="857"/>
      <c r="AA110" s="857"/>
      <c r="AB110" s="857"/>
      <c r="AC110" s="857"/>
      <c r="AD110" s="857"/>
      <c r="AE110" s="857"/>
      <c r="AF110" s="857"/>
      <c r="AG110" s="857"/>
      <c r="AH110" s="857"/>
      <c r="AI110" s="857"/>
      <c r="AJ110" s="857"/>
      <c r="AK110" s="857"/>
    </row>
    <row r="111" spans="1:37" s="552" customFormat="1" ht="22.5" customHeight="1" thickBot="1">
      <c r="A111" s="2202" t="s">
        <v>77</v>
      </c>
      <c r="B111" s="2203"/>
      <c r="C111" s="2203"/>
      <c r="D111" s="2203"/>
      <c r="E111" s="2203"/>
      <c r="F111" s="2203"/>
      <c r="G111" s="2203"/>
      <c r="H111" s="2203"/>
      <c r="I111" s="2203"/>
      <c r="J111" s="2203"/>
      <c r="K111" s="2203"/>
      <c r="L111" s="2203"/>
      <c r="M111" s="2203"/>
      <c r="N111" s="2203"/>
      <c r="O111" s="2203"/>
      <c r="P111" s="2203"/>
      <c r="Q111" s="2203"/>
      <c r="R111" s="2203"/>
      <c r="S111" s="2203"/>
      <c r="T111" s="2203"/>
      <c r="U111" s="2203"/>
      <c r="V111" s="2203"/>
      <c r="W111" s="2203"/>
      <c r="X111" s="2203"/>
      <c r="Y111" s="2203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</row>
    <row r="112" spans="1:37" s="552" customFormat="1" ht="19.5" customHeight="1" thickBot="1">
      <c r="A112" s="2204" t="s">
        <v>410</v>
      </c>
      <c r="B112" s="2205"/>
      <c r="C112" s="2205"/>
      <c r="D112" s="2205"/>
      <c r="E112" s="2205"/>
      <c r="F112" s="2205"/>
      <c r="G112" s="2205"/>
      <c r="H112" s="2205"/>
      <c r="I112" s="2205"/>
      <c r="J112" s="2205"/>
      <c r="K112" s="2205"/>
      <c r="L112" s="2205"/>
      <c r="M112" s="2205"/>
      <c r="N112" s="2205"/>
      <c r="O112" s="2205"/>
      <c r="P112" s="2205"/>
      <c r="Q112" s="2205"/>
      <c r="R112" s="2205"/>
      <c r="S112" s="2205"/>
      <c r="T112" s="2205"/>
      <c r="U112" s="2205"/>
      <c r="V112" s="2205"/>
      <c r="W112" s="2205"/>
      <c r="X112" s="2205"/>
      <c r="Y112" s="2205"/>
      <c r="Z112" s="948"/>
      <c r="AA112" s="948"/>
      <c r="AB112" s="948"/>
      <c r="AC112" s="948"/>
      <c r="AD112" s="948"/>
      <c r="AE112" s="948"/>
      <c r="AF112" s="948"/>
      <c r="AG112" s="948"/>
      <c r="AH112" s="948"/>
      <c r="AI112" s="948"/>
      <c r="AJ112" s="948"/>
      <c r="AK112" s="948"/>
    </row>
    <row r="113" spans="1:37" s="552" customFormat="1" ht="16.5" hidden="1" thickBot="1">
      <c r="A113" s="949" t="s">
        <v>411</v>
      </c>
      <c r="B113" s="950" t="s">
        <v>412</v>
      </c>
      <c r="C113" s="951"/>
      <c r="D113" s="952"/>
      <c r="E113" s="953"/>
      <c r="F113" s="954"/>
      <c r="G113" s="955">
        <v>2</v>
      </c>
      <c r="H113" s="956">
        <f>G113*30</f>
        <v>60</v>
      </c>
      <c r="I113" s="957">
        <f aca="true" t="shared" si="22" ref="I113:I125">J113+K113+L113</f>
        <v>27</v>
      </c>
      <c r="J113" s="957">
        <v>18</v>
      </c>
      <c r="K113" s="957"/>
      <c r="L113" s="957">
        <v>9</v>
      </c>
      <c r="M113" s="958">
        <f aca="true" t="shared" si="23" ref="M113:M125">H113-I113</f>
        <v>33</v>
      </c>
      <c r="N113" s="608"/>
      <c r="O113" s="685"/>
      <c r="P113" s="693"/>
      <c r="Q113" s="605"/>
      <c r="R113" s="685">
        <v>3</v>
      </c>
      <c r="S113" s="693"/>
      <c r="T113" s="605"/>
      <c r="U113" s="685"/>
      <c r="V113" s="959"/>
      <c r="W113" s="608"/>
      <c r="X113" s="685"/>
      <c r="Y113" s="959"/>
      <c r="Z113" s="594"/>
      <c r="AA113" s="594"/>
      <c r="AB113" s="594"/>
      <c r="AC113" s="594"/>
      <c r="AD113" s="594"/>
      <c r="AE113" s="594"/>
      <c r="AF113" s="594"/>
      <c r="AG113" s="594"/>
      <c r="AH113" s="594"/>
      <c r="AI113" s="594"/>
      <c r="AJ113" s="594"/>
      <c r="AK113" s="594"/>
    </row>
    <row r="114" spans="1:37" s="552" customFormat="1" ht="16.5" hidden="1" thickBot="1">
      <c r="A114" s="949" t="s">
        <v>413</v>
      </c>
      <c r="B114" s="960" t="s">
        <v>414</v>
      </c>
      <c r="C114" s="961"/>
      <c r="D114" s="962"/>
      <c r="E114" s="685"/>
      <c r="F114" s="963"/>
      <c r="G114" s="807">
        <v>2</v>
      </c>
      <c r="H114" s="956">
        <f aca="true" t="shared" si="24" ref="H114:H125">G114*30</f>
        <v>60</v>
      </c>
      <c r="I114" s="964">
        <f t="shared" si="22"/>
        <v>27</v>
      </c>
      <c r="J114" s="964">
        <v>18</v>
      </c>
      <c r="K114" s="964"/>
      <c r="L114" s="964">
        <v>9</v>
      </c>
      <c r="M114" s="965">
        <f t="shared" si="23"/>
        <v>33</v>
      </c>
      <c r="N114" s="608"/>
      <c r="O114" s="685"/>
      <c r="P114" s="693"/>
      <c r="Q114" s="605"/>
      <c r="R114" s="685">
        <v>3</v>
      </c>
      <c r="S114" s="693"/>
      <c r="T114" s="605"/>
      <c r="U114" s="685"/>
      <c r="V114" s="959"/>
      <c r="W114" s="608"/>
      <c r="X114" s="685"/>
      <c r="Y114" s="959"/>
      <c r="Z114" s="594"/>
      <c r="AA114" s="594"/>
      <c r="AB114" s="594"/>
      <c r="AC114" s="594"/>
      <c r="AD114" s="594"/>
      <c r="AE114" s="594"/>
      <c r="AF114" s="594"/>
      <c r="AG114" s="594"/>
      <c r="AH114" s="594"/>
      <c r="AI114" s="594"/>
      <c r="AJ114" s="594"/>
      <c r="AK114" s="594"/>
    </row>
    <row r="115" spans="1:37" s="552" customFormat="1" ht="16.5" hidden="1" thickBot="1">
      <c r="A115" s="949" t="s">
        <v>415</v>
      </c>
      <c r="B115" s="960" t="s">
        <v>416</v>
      </c>
      <c r="C115" s="961"/>
      <c r="D115" s="962"/>
      <c r="E115" s="685"/>
      <c r="F115" s="963"/>
      <c r="G115" s="807">
        <v>2</v>
      </c>
      <c r="H115" s="956">
        <f t="shared" si="24"/>
        <v>60</v>
      </c>
      <c r="I115" s="964">
        <f t="shared" si="22"/>
        <v>27</v>
      </c>
      <c r="J115" s="964">
        <v>18</v>
      </c>
      <c r="K115" s="964"/>
      <c r="L115" s="964">
        <v>9</v>
      </c>
      <c r="M115" s="965">
        <f t="shared" si="23"/>
        <v>33</v>
      </c>
      <c r="N115" s="608"/>
      <c r="O115" s="685"/>
      <c r="P115" s="693"/>
      <c r="Q115" s="605"/>
      <c r="R115" s="685">
        <v>3</v>
      </c>
      <c r="S115" s="693"/>
      <c r="T115" s="605"/>
      <c r="U115" s="685"/>
      <c r="V115" s="959"/>
      <c r="W115" s="608"/>
      <c r="X115" s="685"/>
      <c r="Y115" s="959"/>
      <c r="Z115" s="594"/>
      <c r="AA115" s="594"/>
      <c r="AB115" s="594"/>
      <c r="AC115" s="594"/>
      <c r="AD115" s="594"/>
      <c r="AE115" s="594"/>
      <c r="AF115" s="594"/>
      <c r="AG115" s="594"/>
      <c r="AH115" s="594"/>
      <c r="AI115" s="594"/>
      <c r="AJ115" s="594"/>
      <c r="AK115" s="594"/>
    </row>
    <row r="116" spans="1:37" s="552" customFormat="1" ht="16.5" hidden="1" thickBot="1">
      <c r="A116" s="949" t="s">
        <v>417</v>
      </c>
      <c r="B116" s="960" t="s">
        <v>418</v>
      </c>
      <c r="C116" s="966"/>
      <c r="D116" s="967"/>
      <c r="E116" s="968"/>
      <c r="F116" s="969"/>
      <c r="G116" s="970">
        <v>2</v>
      </c>
      <c r="H116" s="956">
        <f t="shared" si="24"/>
        <v>60</v>
      </c>
      <c r="I116" s="957">
        <f>J116+K116+L116</f>
        <v>30</v>
      </c>
      <c r="J116" s="957">
        <v>20</v>
      </c>
      <c r="K116" s="957"/>
      <c r="L116" s="957">
        <v>10</v>
      </c>
      <c r="M116" s="958">
        <f t="shared" si="23"/>
        <v>30</v>
      </c>
      <c r="N116" s="971"/>
      <c r="O116" s="972"/>
      <c r="P116" s="973"/>
      <c r="Q116" s="974"/>
      <c r="R116" s="972"/>
      <c r="S116" s="973">
        <v>3</v>
      </c>
      <c r="T116" s="605"/>
      <c r="U116" s="685"/>
      <c r="V116" s="959"/>
      <c r="W116" s="608"/>
      <c r="X116" s="685"/>
      <c r="Y116" s="959"/>
      <c r="Z116" s="975"/>
      <c r="AA116" s="975"/>
      <c r="AB116" s="975"/>
      <c r="AC116" s="975"/>
      <c r="AD116" s="975"/>
      <c r="AE116" s="975"/>
      <c r="AF116" s="594"/>
      <c r="AG116" s="594"/>
      <c r="AH116" s="594"/>
      <c r="AI116" s="594"/>
      <c r="AJ116" s="594"/>
      <c r="AK116" s="594"/>
    </row>
    <row r="117" spans="1:34" s="552" customFormat="1" ht="16.5" hidden="1" thickBot="1">
      <c r="A117" s="949" t="s">
        <v>419</v>
      </c>
      <c r="B117" s="960" t="s">
        <v>420</v>
      </c>
      <c r="C117" s="976"/>
      <c r="D117" s="962"/>
      <c r="E117" s="977"/>
      <c r="F117" s="978"/>
      <c r="G117" s="807">
        <v>1</v>
      </c>
      <c r="H117" s="956">
        <f t="shared" si="24"/>
        <v>30</v>
      </c>
      <c r="I117" s="964">
        <f t="shared" si="22"/>
        <v>15</v>
      </c>
      <c r="J117" s="685">
        <v>10</v>
      </c>
      <c r="K117" s="685"/>
      <c r="L117" s="685">
        <v>5</v>
      </c>
      <c r="M117" s="959">
        <f t="shared" si="23"/>
        <v>15</v>
      </c>
      <c r="N117" s="979"/>
      <c r="O117" s="980"/>
      <c r="P117" s="981"/>
      <c r="Q117" s="982"/>
      <c r="R117" s="555"/>
      <c r="S117" s="983">
        <v>1.5</v>
      </c>
      <c r="T117" s="984"/>
      <c r="U117" s="555"/>
      <c r="V117" s="985"/>
      <c r="W117" s="979"/>
      <c r="X117" s="980"/>
      <c r="Y117" s="978"/>
      <c r="AC117" s="554"/>
      <c r="AD117" s="554"/>
      <c r="AE117" s="986"/>
      <c r="AG117" s="554"/>
      <c r="AH117" s="554"/>
    </row>
    <row r="118" spans="1:37" s="552" customFormat="1" ht="16.5" hidden="1" thickBot="1">
      <c r="A118" s="949" t="s">
        <v>421</v>
      </c>
      <c r="B118" s="960" t="s">
        <v>422</v>
      </c>
      <c r="C118" s="904"/>
      <c r="D118" s="962"/>
      <c r="E118" s="685"/>
      <c r="F118" s="787"/>
      <c r="G118" s="807">
        <v>1</v>
      </c>
      <c r="H118" s="956">
        <f t="shared" si="24"/>
        <v>30</v>
      </c>
      <c r="I118" s="964">
        <f t="shared" si="22"/>
        <v>15</v>
      </c>
      <c r="J118" s="685">
        <v>10</v>
      </c>
      <c r="K118" s="685"/>
      <c r="L118" s="685">
        <v>5</v>
      </c>
      <c r="M118" s="959">
        <f t="shared" si="23"/>
        <v>15</v>
      </c>
      <c r="N118" s="608"/>
      <c r="O118" s="685"/>
      <c r="P118" s="693"/>
      <c r="Q118" s="605"/>
      <c r="R118" s="685"/>
      <c r="S118" s="693">
        <v>1.5</v>
      </c>
      <c r="T118" s="605"/>
      <c r="U118" s="685"/>
      <c r="V118" s="959"/>
      <c r="W118" s="608"/>
      <c r="X118" s="685"/>
      <c r="Y118" s="959"/>
      <c r="Z118" s="594"/>
      <c r="AA118" s="594"/>
      <c r="AB118" s="594"/>
      <c r="AC118" s="594"/>
      <c r="AD118" s="594"/>
      <c r="AE118" s="594"/>
      <c r="AF118" s="594"/>
      <c r="AG118" s="594"/>
      <c r="AH118" s="594"/>
      <c r="AI118" s="594"/>
      <c r="AJ118" s="594"/>
      <c r="AK118" s="594"/>
    </row>
    <row r="119" spans="1:33" s="552" customFormat="1" ht="16.5" customHeight="1" hidden="1">
      <c r="A119" s="949" t="s">
        <v>423</v>
      </c>
      <c r="B119" s="950" t="s">
        <v>424</v>
      </c>
      <c r="C119" s="976"/>
      <c r="D119" s="952"/>
      <c r="E119" s="555"/>
      <c r="F119" s="978"/>
      <c r="G119" s="807">
        <v>2</v>
      </c>
      <c r="H119" s="956">
        <f t="shared" si="24"/>
        <v>60</v>
      </c>
      <c r="I119" s="964">
        <f t="shared" si="22"/>
        <v>30</v>
      </c>
      <c r="J119" s="957">
        <v>20</v>
      </c>
      <c r="K119" s="957"/>
      <c r="L119" s="957">
        <v>10</v>
      </c>
      <c r="M119" s="965">
        <f t="shared" si="23"/>
        <v>30</v>
      </c>
      <c r="N119" s="979"/>
      <c r="O119" s="980"/>
      <c r="P119" s="981"/>
      <c r="Q119" s="984"/>
      <c r="R119" s="980"/>
      <c r="S119" s="987">
        <v>3</v>
      </c>
      <c r="T119" s="984"/>
      <c r="U119" s="988"/>
      <c r="V119" s="978"/>
      <c r="W119" s="979"/>
      <c r="X119" s="980"/>
      <c r="Y119" s="978"/>
      <c r="AE119" s="989"/>
      <c r="AG119" s="989"/>
    </row>
    <row r="120" spans="1:37" s="552" customFormat="1" ht="15" customHeight="1" hidden="1">
      <c r="A120" s="949" t="s">
        <v>425</v>
      </c>
      <c r="B120" s="960" t="s">
        <v>426</v>
      </c>
      <c r="C120" s="904"/>
      <c r="D120" s="962"/>
      <c r="E120" s="685"/>
      <c r="F120" s="787"/>
      <c r="G120" s="807">
        <v>2</v>
      </c>
      <c r="H120" s="956">
        <f t="shared" si="24"/>
        <v>60</v>
      </c>
      <c r="I120" s="964">
        <f t="shared" si="22"/>
        <v>30</v>
      </c>
      <c r="J120" s="957">
        <v>20</v>
      </c>
      <c r="K120" s="957"/>
      <c r="L120" s="957">
        <v>10</v>
      </c>
      <c r="M120" s="965">
        <f t="shared" si="23"/>
        <v>30</v>
      </c>
      <c r="N120" s="608"/>
      <c r="O120" s="685"/>
      <c r="P120" s="693"/>
      <c r="Q120" s="605"/>
      <c r="R120" s="685"/>
      <c r="S120" s="693">
        <v>3</v>
      </c>
      <c r="T120" s="605"/>
      <c r="U120" s="685"/>
      <c r="V120" s="959"/>
      <c r="W120" s="608"/>
      <c r="X120" s="685"/>
      <c r="Y120" s="959"/>
      <c r="Z120" s="594"/>
      <c r="AA120" s="594"/>
      <c r="AB120" s="594"/>
      <c r="AC120" s="594"/>
      <c r="AD120" s="594"/>
      <c r="AE120" s="594"/>
      <c r="AF120" s="594"/>
      <c r="AG120" s="594"/>
      <c r="AH120" s="594"/>
      <c r="AI120" s="594"/>
      <c r="AJ120" s="594"/>
      <c r="AK120" s="594"/>
    </row>
    <row r="121" spans="1:37" s="552" customFormat="1" ht="15" customHeight="1" hidden="1">
      <c r="A121" s="949" t="s">
        <v>427</v>
      </c>
      <c r="B121" s="960" t="s">
        <v>428</v>
      </c>
      <c r="C121" s="990"/>
      <c r="D121" s="962"/>
      <c r="E121" s="991"/>
      <c r="F121" s="992"/>
      <c r="G121" s="993">
        <v>2</v>
      </c>
      <c r="H121" s="956">
        <f t="shared" si="24"/>
        <v>60</v>
      </c>
      <c r="I121" s="994">
        <f t="shared" si="22"/>
        <v>30</v>
      </c>
      <c r="J121" s="957">
        <v>20</v>
      </c>
      <c r="K121" s="957"/>
      <c r="L121" s="957">
        <v>10</v>
      </c>
      <c r="M121" s="995">
        <f t="shared" si="23"/>
        <v>30</v>
      </c>
      <c r="N121" s="649"/>
      <c r="O121" s="991"/>
      <c r="P121" s="996"/>
      <c r="Q121" s="646"/>
      <c r="R121" s="991"/>
      <c r="S121" s="996">
        <v>3</v>
      </c>
      <c r="T121" s="646"/>
      <c r="U121" s="991"/>
      <c r="V121" s="997"/>
      <c r="W121" s="649"/>
      <c r="X121" s="991"/>
      <c r="Y121" s="997"/>
      <c r="Z121" s="594"/>
      <c r="AA121" s="594"/>
      <c r="AB121" s="594"/>
      <c r="AC121" s="594"/>
      <c r="AD121" s="594"/>
      <c r="AE121" s="594"/>
      <c r="AF121" s="594"/>
      <c r="AG121" s="594"/>
      <c r="AH121" s="594"/>
      <c r="AI121" s="594"/>
      <c r="AJ121" s="594"/>
      <c r="AK121" s="594"/>
    </row>
    <row r="122" spans="1:37" s="552" customFormat="1" ht="15" customHeight="1" hidden="1">
      <c r="A122" s="949" t="s">
        <v>429</v>
      </c>
      <c r="B122" s="960" t="s">
        <v>430</v>
      </c>
      <c r="C122" s="990"/>
      <c r="D122" s="962"/>
      <c r="E122" s="991"/>
      <c r="F122" s="992"/>
      <c r="G122" s="993">
        <v>2</v>
      </c>
      <c r="H122" s="956">
        <f t="shared" si="24"/>
        <v>60</v>
      </c>
      <c r="I122" s="994">
        <f>J122+K122+L122</f>
        <v>30</v>
      </c>
      <c r="J122" s="957">
        <v>20</v>
      </c>
      <c r="K122" s="957"/>
      <c r="L122" s="957">
        <v>10</v>
      </c>
      <c r="M122" s="995">
        <f>H122-I122</f>
        <v>30</v>
      </c>
      <c r="N122" s="649"/>
      <c r="O122" s="991"/>
      <c r="P122" s="996"/>
      <c r="Q122" s="646"/>
      <c r="R122" s="991"/>
      <c r="S122" s="996">
        <v>3</v>
      </c>
      <c r="T122" s="646"/>
      <c r="U122" s="991"/>
      <c r="V122" s="997"/>
      <c r="W122" s="649"/>
      <c r="X122" s="991"/>
      <c r="Y122" s="997"/>
      <c r="Z122" s="594"/>
      <c r="AA122" s="594"/>
      <c r="AB122" s="594"/>
      <c r="AC122" s="594"/>
      <c r="AD122" s="594"/>
      <c r="AE122" s="594"/>
      <c r="AF122" s="594"/>
      <c r="AG122" s="594"/>
      <c r="AH122" s="594"/>
      <c r="AI122" s="594"/>
      <c r="AJ122" s="594"/>
      <c r="AK122" s="594"/>
    </row>
    <row r="123" spans="1:37" s="552" customFormat="1" ht="32.25" hidden="1" thickBot="1">
      <c r="A123" s="949" t="s">
        <v>431</v>
      </c>
      <c r="B123" s="998" t="s">
        <v>432</v>
      </c>
      <c r="C123" s="999"/>
      <c r="D123" s="1000"/>
      <c r="E123" s="1001"/>
      <c r="F123" s="1002"/>
      <c r="G123" s="1003">
        <v>2</v>
      </c>
      <c r="H123" s="1004">
        <f t="shared" si="24"/>
        <v>60</v>
      </c>
      <c r="I123" s="1005">
        <f>J123+K123+L123</f>
        <v>27</v>
      </c>
      <c r="J123" s="1006">
        <v>18</v>
      </c>
      <c r="K123" s="1007"/>
      <c r="L123" s="1007">
        <v>9</v>
      </c>
      <c r="M123" s="1008">
        <f t="shared" si="23"/>
        <v>33</v>
      </c>
      <c r="N123" s="1009"/>
      <c r="O123" s="1001"/>
      <c r="P123" s="1010"/>
      <c r="Q123" s="999"/>
      <c r="R123" s="1001">
        <v>3</v>
      </c>
      <c r="S123" s="1010"/>
      <c r="T123" s="999"/>
      <c r="U123" s="1001"/>
      <c r="V123" s="1011"/>
      <c r="W123" s="1009"/>
      <c r="X123" s="1001"/>
      <c r="Y123" s="1011"/>
      <c r="Z123" s="594"/>
      <c r="AA123" s="594"/>
      <c r="AB123" s="594"/>
      <c r="AC123" s="594"/>
      <c r="AD123" s="594"/>
      <c r="AE123" s="594"/>
      <c r="AF123" s="594"/>
      <c r="AG123" s="594"/>
      <c r="AH123" s="594"/>
      <c r="AI123" s="594"/>
      <c r="AJ123" s="594"/>
      <c r="AK123" s="594"/>
    </row>
    <row r="124" spans="1:37" s="552" customFormat="1" ht="24" customHeight="1" hidden="1">
      <c r="A124" s="949" t="s">
        <v>433</v>
      </c>
      <c r="B124" s="960" t="s">
        <v>434</v>
      </c>
      <c r="C124" s="990"/>
      <c r="D124" s="962"/>
      <c r="E124" s="991"/>
      <c r="F124" s="992"/>
      <c r="G124" s="993">
        <v>2</v>
      </c>
      <c r="H124" s="956">
        <f t="shared" si="24"/>
        <v>60</v>
      </c>
      <c r="I124" s="994">
        <f t="shared" si="22"/>
        <v>24</v>
      </c>
      <c r="J124" s="754">
        <v>16</v>
      </c>
      <c r="K124" s="755"/>
      <c r="L124" s="755">
        <v>8</v>
      </c>
      <c r="M124" s="995">
        <f t="shared" si="23"/>
        <v>36</v>
      </c>
      <c r="N124" s="649"/>
      <c r="O124" s="991"/>
      <c r="P124" s="996"/>
      <c r="Q124" s="646"/>
      <c r="R124" s="991"/>
      <c r="S124" s="996"/>
      <c r="T124" s="646"/>
      <c r="U124" s="991"/>
      <c r="V124" s="997"/>
      <c r="W124" s="649"/>
      <c r="X124" s="991"/>
      <c r="Y124" s="997">
        <v>3</v>
      </c>
      <c r="Z124" s="594"/>
      <c r="AA124" s="594"/>
      <c r="AB124" s="594"/>
      <c r="AC124" s="594"/>
      <c r="AD124" s="594"/>
      <c r="AE124" s="594"/>
      <c r="AF124" s="594"/>
      <c r="AG124" s="594"/>
      <c r="AH124" s="594"/>
      <c r="AI124" s="594"/>
      <c r="AJ124" s="594"/>
      <c r="AK124" s="594"/>
    </row>
    <row r="125" spans="1:37" s="552" customFormat="1" ht="30" customHeight="1" hidden="1" thickBot="1">
      <c r="A125" s="949" t="s">
        <v>435</v>
      </c>
      <c r="B125" s="1012" t="s">
        <v>436</v>
      </c>
      <c r="C125" s="990"/>
      <c r="D125" s="1013"/>
      <c r="E125" s="991"/>
      <c r="F125" s="992"/>
      <c r="G125" s="993">
        <v>2</v>
      </c>
      <c r="H125" s="1014">
        <f t="shared" si="24"/>
        <v>60</v>
      </c>
      <c r="I125" s="994">
        <f t="shared" si="22"/>
        <v>24</v>
      </c>
      <c r="J125" s="754">
        <v>16</v>
      </c>
      <c r="K125" s="755"/>
      <c r="L125" s="755">
        <v>8</v>
      </c>
      <c r="M125" s="995">
        <f t="shared" si="23"/>
        <v>36</v>
      </c>
      <c r="N125" s="1015"/>
      <c r="O125" s="1016"/>
      <c r="P125" s="1017"/>
      <c r="Q125" s="1018"/>
      <c r="R125" s="1016"/>
      <c r="S125" s="1017"/>
      <c r="T125" s="1018"/>
      <c r="U125" s="1016"/>
      <c r="V125" s="1019"/>
      <c r="W125" s="1015"/>
      <c r="X125" s="1016"/>
      <c r="Y125" s="1019">
        <v>3</v>
      </c>
      <c r="Z125" s="677"/>
      <c r="AA125" s="677"/>
      <c r="AB125" s="677"/>
      <c r="AC125" s="677"/>
      <c r="AD125" s="677"/>
      <c r="AE125" s="677"/>
      <c r="AF125" s="677"/>
      <c r="AG125" s="677"/>
      <c r="AH125" s="677"/>
      <c r="AI125" s="677"/>
      <c r="AJ125" s="677"/>
      <c r="AK125" s="677"/>
    </row>
    <row r="126" spans="1:37" s="552" customFormat="1" ht="17.25" customHeight="1" hidden="1" thickBot="1">
      <c r="A126" s="2206" t="s">
        <v>437</v>
      </c>
      <c r="B126" s="2206"/>
      <c r="C126" s="2206"/>
      <c r="D126" s="2206"/>
      <c r="E126" s="2206"/>
      <c r="F126" s="2196"/>
      <c r="G126" s="1020">
        <v>0</v>
      </c>
      <c r="H126" s="1020">
        <v>0</v>
      </c>
      <c r="I126" s="1020">
        <v>0</v>
      </c>
      <c r="J126" s="1020">
        <v>0</v>
      </c>
      <c r="K126" s="1020">
        <v>0</v>
      </c>
      <c r="L126" s="1020">
        <v>0</v>
      </c>
      <c r="M126" s="1020">
        <v>0</v>
      </c>
      <c r="N126" s="1020">
        <f aca="true" t="shared" si="25" ref="N126:X126">SUM(N113,N119,N124)</f>
        <v>0</v>
      </c>
      <c r="O126" s="1020">
        <f t="shared" si="25"/>
        <v>0</v>
      </c>
      <c r="P126" s="1020">
        <f t="shared" si="25"/>
        <v>0</v>
      </c>
      <c r="Q126" s="1020">
        <f t="shared" si="25"/>
        <v>0</v>
      </c>
      <c r="R126" s="1020">
        <v>0</v>
      </c>
      <c r="S126" s="1020">
        <v>0</v>
      </c>
      <c r="T126" s="1020">
        <f t="shared" si="25"/>
        <v>0</v>
      </c>
      <c r="U126" s="1020">
        <f t="shared" si="25"/>
        <v>0</v>
      </c>
      <c r="V126" s="1020">
        <f t="shared" si="25"/>
        <v>0</v>
      </c>
      <c r="W126" s="1020">
        <f t="shared" si="25"/>
        <v>0</v>
      </c>
      <c r="X126" s="1020">
        <f t="shared" si="25"/>
        <v>0</v>
      </c>
      <c r="Y126" s="1020">
        <v>0</v>
      </c>
      <c r="Z126" s="677"/>
      <c r="AA126" s="677"/>
      <c r="AB126" s="677"/>
      <c r="AC126" s="677"/>
      <c r="AD126" s="677"/>
      <c r="AE126" s="677"/>
      <c r="AF126" s="677"/>
      <c r="AG126" s="677"/>
      <c r="AH126" s="677"/>
      <c r="AI126" s="677"/>
      <c r="AJ126" s="677"/>
      <c r="AK126" s="677"/>
    </row>
    <row r="127" spans="1:37" s="552" customFormat="1" ht="21" customHeight="1" thickBot="1">
      <c r="A127" s="2207" t="s">
        <v>438</v>
      </c>
      <c r="B127" s="2208"/>
      <c r="C127" s="2208"/>
      <c r="D127" s="2208"/>
      <c r="E127" s="2208"/>
      <c r="F127" s="2208"/>
      <c r="G127" s="2209"/>
      <c r="H127" s="2209"/>
      <c r="I127" s="2209"/>
      <c r="J127" s="2209"/>
      <c r="K127" s="2209"/>
      <c r="L127" s="2209"/>
      <c r="M127" s="2209"/>
      <c r="N127" s="2209"/>
      <c r="O127" s="2209"/>
      <c r="P127" s="2209"/>
      <c r="Q127" s="2209"/>
      <c r="R127" s="2209"/>
      <c r="S127" s="2209"/>
      <c r="T127" s="2209"/>
      <c r="U127" s="2209"/>
      <c r="V127" s="2209"/>
      <c r="W127" s="2209"/>
      <c r="X127" s="2209"/>
      <c r="Y127" s="2209"/>
      <c r="Z127" s="1021"/>
      <c r="AA127" s="1021"/>
      <c r="AB127" s="1021"/>
      <c r="AC127" s="1021"/>
      <c r="AD127" s="1021"/>
      <c r="AE127" s="1021"/>
      <c r="AF127" s="1021"/>
      <c r="AG127" s="1021"/>
      <c r="AH127" s="1021"/>
      <c r="AI127" s="1021"/>
      <c r="AJ127" s="1021"/>
      <c r="AK127" s="1021"/>
    </row>
    <row r="128" spans="1:37" s="552" customFormat="1" ht="27" customHeight="1" thickBot="1">
      <c r="A128" s="714" t="s">
        <v>439</v>
      </c>
      <c r="B128" s="715" t="s">
        <v>440</v>
      </c>
      <c r="C128" s="1022"/>
      <c r="D128" s="1023" t="s">
        <v>31</v>
      </c>
      <c r="E128" s="1023"/>
      <c r="F128" s="1024"/>
      <c r="G128" s="1025">
        <v>3</v>
      </c>
      <c r="H128" s="1026">
        <f aca="true" t="shared" si="26" ref="H128:H135">G128*30</f>
        <v>90</v>
      </c>
      <c r="I128" s="1027">
        <f>J128+K128+L128</f>
        <v>45</v>
      </c>
      <c r="J128" s="886">
        <v>15</v>
      </c>
      <c r="K128" s="886"/>
      <c r="L128" s="886">
        <v>30</v>
      </c>
      <c r="M128" s="1028">
        <f>H128-I128</f>
        <v>45</v>
      </c>
      <c r="N128" s="1029">
        <v>3</v>
      </c>
      <c r="O128" s="886"/>
      <c r="P128" s="887"/>
      <c r="Q128" s="888"/>
      <c r="R128" s="886"/>
      <c r="S128" s="887"/>
      <c r="T128" s="888"/>
      <c r="U128" s="886"/>
      <c r="V128" s="887"/>
      <c r="W128" s="888"/>
      <c r="X128" s="886"/>
      <c r="Y128" s="889"/>
      <c r="Z128" s="609"/>
      <c r="AA128" s="594">
        <v>1</v>
      </c>
      <c r="AB128" s="594"/>
      <c r="AC128" s="677">
        <f>I128/H128</f>
        <v>0.5</v>
      </c>
      <c r="AD128" s="594"/>
      <c r="AE128" s="594"/>
      <c r="AF128" s="594"/>
      <c r="AG128" s="594"/>
      <c r="AH128" s="594"/>
      <c r="AI128" s="594"/>
      <c r="AJ128" s="594"/>
      <c r="AK128" s="594"/>
    </row>
    <row r="129" spans="1:37" s="552" customFormat="1" ht="27.75" customHeight="1" thickBot="1">
      <c r="A129" s="1030" t="s">
        <v>257</v>
      </c>
      <c r="B129" s="1031" t="s">
        <v>264</v>
      </c>
      <c r="C129" s="1032"/>
      <c r="D129" s="1033" t="s">
        <v>259</v>
      </c>
      <c r="E129" s="1033"/>
      <c r="F129" s="1034"/>
      <c r="G129" s="1035">
        <v>3</v>
      </c>
      <c r="H129" s="1036">
        <f>G129*30</f>
        <v>90</v>
      </c>
      <c r="I129" s="1037">
        <f>J129+K129+L129</f>
        <v>30</v>
      </c>
      <c r="J129" s="1038">
        <v>15</v>
      </c>
      <c r="K129" s="1038"/>
      <c r="L129" s="1039">
        <v>15</v>
      </c>
      <c r="M129" s="1040">
        <f>H129-I129</f>
        <v>60</v>
      </c>
      <c r="N129" s="885" t="s">
        <v>228</v>
      </c>
      <c r="O129" s="1038"/>
      <c r="P129" s="1041"/>
      <c r="Q129" s="1042"/>
      <c r="R129" s="1038"/>
      <c r="S129" s="1041"/>
      <c r="T129" s="1042"/>
      <c r="U129" s="1038"/>
      <c r="V129" s="1041"/>
      <c r="W129" s="929"/>
      <c r="X129" s="930"/>
      <c r="Y129" s="931"/>
      <c r="Z129" s="609"/>
      <c r="AA129" s="594"/>
      <c r="AB129" s="594"/>
      <c r="AC129" s="594"/>
      <c r="AD129" s="594"/>
      <c r="AE129" s="594"/>
      <c r="AF129" s="594"/>
      <c r="AG129" s="594"/>
      <c r="AH129" s="594"/>
      <c r="AI129" s="594"/>
      <c r="AJ129" s="594"/>
      <c r="AK129" s="594"/>
    </row>
    <row r="130" spans="1:37" s="552" customFormat="1" ht="34.5" customHeight="1">
      <c r="A130" s="714" t="s">
        <v>441</v>
      </c>
      <c r="B130" s="1043" t="s">
        <v>442</v>
      </c>
      <c r="C130" s="1044"/>
      <c r="D130" s="1023"/>
      <c r="E130" s="1045"/>
      <c r="F130" s="1046"/>
      <c r="G130" s="1025">
        <v>5</v>
      </c>
      <c r="H130" s="1026">
        <f>G130*30</f>
        <v>150</v>
      </c>
      <c r="I130" s="1027">
        <f>J130+K130+L130</f>
        <v>70</v>
      </c>
      <c r="J130" s="886">
        <v>35</v>
      </c>
      <c r="K130" s="886">
        <v>35</v>
      </c>
      <c r="L130" s="886"/>
      <c r="M130" s="1028">
        <f>H130-I130</f>
        <v>80</v>
      </c>
      <c r="N130" s="885"/>
      <c r="O130" s="886"/>
      <c r="P130" s="889"/>
      <c r="Q130" s="1047"/>
      <c r="R130" s="886"/>
      <c r="S130" s="887"/>
      <c r="T130" s="888"/>
      <c r="U130" s="886"/>
      <c r="V130" s="889"/>
      <c r="W130" s="888"/>
      <c r="X130" s="886"/>
      <c r="Y130" s="889"/>
      <c r="Z130" s="609"/>
      <c r="AA130" s="594"/>
      <c r="AB130" s="594"/>
      <c r="AC130" s="594"/>
      <c r="AD130" s="594"/>
      <c r="AE130" s="594"/>
      <c r="AF130" s="594"/>
      <c r="AG130" s="594"/>
      <c r="AH130" s="594"/>
      <c r="AI130" s="594"/>
      <c r="AJ130" s="594"/>
      <c r="AK130" s="594"/>
    </row>
    <row r="131" spans="1:37" s="552" customFormat="1" ht="18" customHeight="1">
      <c r="A131" s="595" t="s">
        <v>443</v>
      </c>
      <c r="B131" s="1048" t="s">
        <v>444</v>
      </c>
      <c r="C131" s="1049"/>
      <c r="D131" s="1050" t="s">
        <v>445</v>
      </c>
      <c r="E131" s="1050"/>
      <c r="F131" s="613"/>
      <c r="G131" s="1051">
        <v>2.5</v>
      </c>
      <c r="H131" s="883">
        <f>G131*30</f>
        <v>75</v>
      </c>
      <c r="I131" s="601">
        <f>J131+K131+L131</f>
        <v>40</v>
      </c>
      <c r="J131" s="581">
        <v>20</v>
      </c>
      <c r="K131" s="581">
        <v>20</v>
      </c>
      <c r="L131" s="581"/>
      <c r="M131" s="606">
        <f>H131-I131</f>
        <v>35</v>
      </c>
      <c r="N131" s="1052"/>
      <c r="O131" s="581"/>
      <c r="P131" s="871"/>
      <c r="Q131" s="872"/>
      <c r="R131" s="581"/>
      <c r="S131" s="589"/>
      <c r="T131" s="870"/>
      <c r="U131" s="581"/>
      <c r="V131" s="871">
        <v>4</v>
      </c>
      <c r="W131" s="875"/>
      <c r="X131" s="597"/>
      <c r="Y131" s="792"/>
      <c r="Z131" s="609"/>
      <c r="AA131" s="594">
        <v>3</v>
      </c>
      <c r="AB131" s="594"/>
      <c r="AC131" s="594"/>
      <c r="AD131" s="594"/>
      <c r="AE131" s="594"/>
      <c r="AF131" s="594"/>
      <c r="AG131" s="594"/>
      <c r="AH131" s="594"/>
      <c r="AI131" s="594"/>
      <c r="AJ131" s="594"/>
      <c r="AK131" s="594"/>
    </row>
    <row r="132" spans="1:37" s="552" customFormat="1" ht="18" customHeight="1" thickBot="1">
      <c r="A132" s="1053" t="s">
        <v>255</v>
      </c>
      <c r="B132" s="1054" t="s">
        <v>444</v>
      </c>
      <c r="C132" s="1055" t="s">
        <v>209</v>
      </c>
      <c r="D132" s="1056"/>
      <c r="E132" s="1056"/>
      <c r="F132" s="1057"/>
      <c r="G132" s="1058">
        <v>2.5</v>
      </c>
      <c r="H132" s="1036">
        <f>G132*30</f>
        <v>75</v>
      </c>
      <c r="I132" s="1037">
        <f>J132+K132+L132</f>
        <v>30</v>
      </c>
      <c r="J132" s="1038">
        <v>15</v>
      </c>
      <c r="K132" s="1038">
        <v>15</v>
      </c>
      <c r="L132" s="1038"/>
      <c r="M132" s="1040">
        <f>H132-I132</f>
        <v>45</v>
      </c>
      <c r="N132" s="1059"/>
      <c r="O132" s="1038"/>
      <c r="P132" s="1060"/>
      <c r="Q132" s="1061"/>
      <c r="R132" s="1038"/>
      <c r="S132" s="1041"/>
      <c r="T132" s="1042"/>
      <c r="U132" s="1038"/>
      <c r="V132" s="1060"/>
      <c r="W132" s="929">
        <v>2</v>
      </c>
      <c r="X132" s="930"/>
      <c r="Y132" s="931"/>
      <c r="Z132" s="609"/>
      <c r="AA132" s="594">
        <v>4</v>
      </c>
      <c r="AB132" s="594"/>
      <c r="AC132" s="594"/>
      <c r="AD132" s="594"/>
      <c r="AE132" s="594"/>
      <c r="AF132" s="594"/>
      <c r="AG132" s="594"/>
      <c r="AH132" s="594"/>
      <c r="AI132" s="594"/>
      <c r="AJ132" s="594"/>
      <c r="AK132" s="594"/>
    </row>
    <row r="133" spans="1:37" s="552" customFormat="1" ht="33" customHeight="1">
      <c r="A133" s="714" t="s">
        <v>443</v>
      </c>
      <c r="B133" s="1062" t="s">
        <v>446</v>
      </c>
      <c r="C133" s="1045"/>
      <c r="D133" s="1023"/>
      <c r="E133" s="1045"/>
      <c r="F133" s="1046"/>
      <c r="G133" s="1025">
        <v>5</v>
      </c>
      <c r="H133" s="1026">
        <f t="shared" si="26"/>
        <v>150</v>
      </c>
      <c r="I133" s="1027">
        <f aca="true" t="shared" si="27" ref="I133:I139">J133+K133+L133</f>
        <v>27</v>
      </c>
      <c r="J133" s="886">
        <f>SUM(J134:J134)</f>
        <v>18</v>
      </c>
      <c r="K133" s="886">
        <f>SUM(K134:K134)</f>
        <v>0</v>
      </c>
      <c r="L133" s="886">
        <f>SUM(L134:L134)</f>
        <v>9</v>
      </c>
      <c r="M133" s="1028">
        <f aca="true" t="shared" si="28" ref="M133:M139">H133-I133</f>
        <v>123</v>
      </c>
      <c r="N133" s="885"/>
      <c r="O133" s="886"/>
      <c r="P133" s="887"/>
      <c r="Q133" s="888"/>
      <c r="R133" s="886"/>
      <c r="S133" s="887"/>
      <c r="T133" s="888"/>
      <c r="U133" s="886"/>
      <c r="V133" s="889"/>
      <c r="W133" s="888"/>
      <c r="X133" s="886"/>
      <c r="Y133" s="889"/>
      <c r="Z133" s="609"/>
      <c r="AA133" s="594"/>
      <c r="AB133" s="594"/>
      <c r="AC133" s="594"/>
      <c r="AD133" s="594"/>
      <c r="AE133" s="594"/>
      <c r="AF133" s="594"/>
      <c r="AG133" s="594"/>
      <c r="AH133" s="594"/>
      <c r="AI133" s="594"/>
      <c r="AJ133" s="594"/>
      <c r="AK133" s="594"/>
    </row>
    <row r="134" spans="1:37" s="552" customFormat="1" ht="17.25" customHeight="1" thickBot="1">
      <c r="A134" s="1053" t="s">
        <v>447</v>
      </c>
      <c r="B134" s="1063" t="s">
        <v>448</v>
      </c>
      <c r="C134" s="1064"/>
      <c r="D134" s="1056" t="s">
        <v>260</v>
      </c>
      <c r="E134" s="1065"/>
      <c r="F134" s="1057"/>
      <c r="G134" s="1058">
        <v>2</v>
      </c>
      <c r="H134" s="1036">
        <f t="shared" si="26"/>
        <v>60</v>
      </c>
      <c r="I134" s="1037">
        <f t="shared" si="27"/>
        <v>27</v>
      </c>
      <c r="J134" s="1038">
        <v>18</v>
      </c>
      <c r="K134" s="1038"/>
      <c r="L134" s="1038">
        <v>9</v>
      </c>
      <c r="M134" s="1040">
        <f t="shared" si="28"/>
        <v>33</v>
      </c>
      <c r="N134" s="1059"/>
      <c r="O134" s="1038"/>
      <c r="P134" s="1041"/>
      <c r="Q134" s="1042"/>
      <c r="R134" s="1038"/>
      <c r="S134" s="1041">
        <v>3</v>
      </c>
      <c r="T134" s="929"/>
      <c r="U134" s="1038"/>
      <c r="V134" s="1060"/>
      <c r="W134" s="929"/>
      <c r="X134" s="930"/>
      <c r="Y134" s="931"/>
      <c r="Z134" s="609"/>
      <c r="AA134" s="594">
        <v>2</v>
      </c>
      <c r="AB134" s="594"/>
      <c r="AC134" s="677">
        <f>I134/H134</f>
        <v>0.45</v>
      </c>
      <c r="AD134" s="594"/>
      <c r="AE134" s="594"/>
      <c r="AF134" s="594"/>
      <c r="AG134" s="594"/>
      <c r="AH134" s="594"/>
      <c r="AI134" s="594"/>
      <c r="AJ134" s="594"/>
      <c r="AK134" s="594"/>
    </row>
    <row r="135" spans="1:25" s="1066" customFormat="1" ht="19.5" thickBot="1">
      <c r="A135" s="1053" t="s">
        <v>449</v>
      </c>
      <c r="B135" s="1063" t="s">
        <v>448</v>
      </c>
      <c r="C135" s="1064" t="s">
        <v>276</v>
      </c>
      <c r="D135" s="1056"/>
      <c r="E135" s="1065"/>
      <c r="F135" s="1057"/>
      <c r="G135" s="1058">
        <v>3</v>
      </c>
      <c r="H135" s="1036">
        <f t="shared" si="26"/>
        <v>90</v>
      </c>
      <c r="I135" s="1037">
        <f t="shared" si="27"/>
        <v>30</v>
      </c>
      <c r="J135" s="1038">
        <v>15</v>
      </c>
      <c r="K135" s="1038"/>
      <c r="L135" s="1038">
        <v>15</v>
      </c>
      <c r="M135" s="1040">
        <f t="shared" si="28"/>
        <v>60</v>
      </c>
      <c r="N135" s="1059"/>
      <c r="O135" s="1038"/>
      <c r="P135" s="1041"/>
      <c r="Q135" s="1042"/>
      <c r="R135" s="1038"/>
      <c r="S135" s="1041"/>
      <c r="T135" s="929">
        <v>2</v>
      </c>
      <c r="U135" s="1038"/>
      <c r="V135" s="1060"/>
      <c r="W135" s="929"/>
      <c r="X135" s="930"/>
      <c r="Y135" s="931"/>
    </row>
    <row r="136" spans="1:37" s="552" customFormat="1" ht="36" customHeight="1" thickBot="1">
      <c r="A136" s="579" t="s">
        <v>255</v>
      </c>
      <c r="B136" s="1067" t="s">
        <v>450</v>
      </c>
      <c r="C136" s="1068"/>
      <c r="D136" s="1069" t="s">
        <v>451</v>
      </c>
      <c r="E136" s="1069"/>
      <c r="F136" s="1070"/>
      <c r="G136" s="1051">
        <v>2</v>
      </c>
      <c r="H136" s="913">
        <v>60</v>
      </c>
      <c r="I136" s="884">
        <f t="shared" si="27"/>
        <v>27</v>
      </c>
      <c r="J136" s="581">
        <v>18</v>
      </c>
      <c r="K136" s="581"/>
      <c r="L136" s="581">
        <v>9</v>
      </c>
      <c r="M136" s="778">
        <f t="shared" si="28"/>
        <v>33</v>
      </c>
      <c r="N136" s="1052"/>
      <c r="O136" s="581"/>
      <c r="P136" s="589"/>
      <c r="Q136" s="870"/>
      <c r="R136" s="581"/>
      <c r="S136" s="589" t="s">
        <v>231</v>
      </c>
      <c r="T136" s="870"/>
      <c r="U136" s="581"/>
      <c r="V136" s="589"/>
      <c r="W136" s="870"/>
      <c r="X136" s="581"/>
      <c r="Y136" s="871"/>
      <c r="Z136" s="609"/>
      <c r="AA136" s="594"/>
      <c r="AB136" s="594"/>
      <c r="AC136" s="594"/>
      <c r="AD136" s="594"/>
      <c r="AE136" s="594"/>
      <c r="AF136" s="594"/>
      <c r="AG136" s="594"/>
      <c r="AH136" s="594"/>
      <c r="AI136" s="594"/>
      <c r="AJ136" s="594"/>
      <c r="AK136" s="594"/>
    </row>
    <row r="137" spans="1:37" s="552" customFormat="1" ht="47.25" customHeight="1" thickBot="1">
      <c r="A137" s="1071" t="s">
        <v>452</v>
      </c>
      <c r="B137" s="1072" t="s">
        <v>453</v>
      </c>
      <c r="C137" s="1055" t="s">
        <v>276</v>
      </c>
      <c r="D137" s="1056"/>
      <c r="E137" s="1056"/>
      <c r="F137" s="1073"/>
      <c r="G137" s="1074">
        <v>3</v>
      </c>
      <c r="H137" s="1075">
        <v>90</v>
      </c>
      <c r="I137" s="1037">
        <f>J137+K137+L137</f>
        <v>30</v>
      </c>
      <c r="J137" s="1038">
        <v>15</v>
      </c>
      <c r="K137" s="1038">
        <v>15</v>
      </c>
      <c r="L137" s="1038"/>
      <c r="M137" s="1076">
        <f>H137-I137</f>
        <v>60</v>
      </c>
      <c r="N137" s="1077"/>
      <c r="O137" s="1078"/>
      <c r="P137" s="1041"/>
      <c r="Q137" s="1079"/>
      <c r="R137" s="1078"/>
      <c r="S137" s="1041"/>
      <c r="T137" s="1080">
        <v>2</v>
      </c>
      <c r="U137" s="1078"/>
      <c r="V137" s="1041"/>
      <c r="W137" s="1081"/>
      <c r="X137" s="1082"/>
      <c r="Y137" s="931"/>
      <c r="Z137" s="609"/>
      <c r="AA137" s="594"/>
      <c r="AB137" s="594"/>
      <c r="AC137" s="594"/>
      <c r="AD137" s="594"/>
      <c r="AE137" s="594"/>
      <c r="AF137" s="594"/>
      <c r="AG137" s="594"/>
      <c r="AH137" s="594"/>
      <c r="AI137" s="594"/>
      <c r="AJ137" s="594"/>
      <c r="AK137" s="594"/>
    </row>
    <row r="138" spans="1:37" s="552" customFormat="1" ht="40.5" customHeight="1" thickBot="1">
      <c r="A138" s="714" t="s">
        <v>251</v>
      </c>
      <c r="B138" s="1083" t="s">
        <v>454</v>
      </c>
      <c r="C138" s="1084"/>
      <c r="D138" s="1085" t="s">
        <v>85</v>
      </c>
      <c r="E138" s="1085"/>
      <c r="F138" s="1086"/>
      <c r="G138" s="1087">
        <v>2</v>
      </c>
      <c r="H138" s="1088">
        <f aca="true" t="shared" si="29" ref="H138:H143">G138*30</f>
        <v>60</v>
      </c>
      <c r="I138" s="1089">
        <f t="shared" si="27"/>
        <v>30</v>
      </c>
      <c r="J138" s="1084"/>
      <c r="K138" s="1084"/>
      <c r="L138" s="1084">
        <v>30</v>
      </c>
      <c r="M138" s="1090">
        <f t="shared" si="28"/>
        <v>30</v>
      </c>
      <c r="N138" s="885"/>
      <c r="O138" s="1091"/>
      <c r="P138" s="1090"/>
      <c r="Q138" s="888">
        <v>2</v>
      </c>
      <c r="R138" s="1084"/>
      <c r="S138" s="1092"/>
      <c r="T138" s="608"/>
      <c r="U138" s="1084"/>
      <c r="V138" s="1092"/>
      <c r="W138" s="608"/>
      <c r="X138" s="1084"/>
      <c r="Y138" s="1093"/>
      <c r="Z138" s="609"/>
      <c r="AA138" s="594">
        <v>2</v>
      </c>
      <c r="AB138" s="594"/>
      <c r="AC138" s="677">
        <f>I138/H138</f>
        <v>0.5</v>
      </c>
      <c r="AD138" s="594"/>
      <c r="AE138" s="594"/>
      <c r="AF138" s="594"/>
      <c r="AG138" s="594"/>
      <c r="AH138" s="594"/>
      <c r="AI138" s="594"/>
      <c r="AJ138" s="594"/>
      <c r="AK138" s="594"/>
    </row>
    <row r="139" spans="1:37" s="552" customFormat="1" ht="44.25" customHeight="1" thickBot="1">
      <c r="A139" s="714" t="s">
        <v>252</v>
      </c>
      <c r="B139" s="1031" t="s">
        <v>455</v>
      </c>
      <c r="C139" s="1094"/>
      <c r="D139" s="1095" t="s">
        <v>84</v>
      </c>
      <c r="E139" s="1095"/>
      <c r="F139" s="1096"/>
      <c r="G139" s="1058">
        <v>2</v>
      </c>
      <c r="H139" s="1088">
        <f t="shared" si="29"/>
        <v>60</v>
      </c>
      <c r="I139" s="1097">
        <f t="shared" si="27"/>
        <v>30</v>
      </c>
      <c r="J139" s="1094"/>
      <c r="K139" s="1094"/>
      <c r="L139" s="1094">
        <v>30</v>
      </c>
      <c r="M139" s="1098">
        <f t="shared" si="28"/>
        <v>30</v>
      </c>
      <c r="N139" s="1059"/>
      <c r="O139" s="1099"/>
      <c r="P139" s="1098" t="s">
        <v>456</v>
      </c>
      <c r="Q139" s="1042"/>
      <c r="R139" s="1094"/>
      <c r="S139" s="1100"/>
      <c r="T139" s="608"/>
      <c r="U139" s="1094"/>
      <c r="V139" s="1100"/>
      <c r="W139" s="608"/>
      <c r="X139" s="1094"/>
      <c r="Y139" s="1101"/>
      <c r="Z139" s="609"/>
      <c r="AA139" s="594"/>
      <c r="AB139" s="594"/>
      <c r="AC139" s="594"/>
      <c r="AD139" s="594"/>
      <c r="AE139" s="594"/>
      <c r="AF139" s="594"/>
      <c r="AG139" s="594"/>
      <c r="AH139" s="594"/>
      <c r="AI139" s="594"/>
      <c r="AJ139" s="594"/>
      <c r="AK139" s="594"/>
    </row>
    <row r="140" spans="1:37" s="552" customFormat="1" ht="28.5" customHeight="1" thickBot="1">
      <c r="A140" s="714" t="s">
        <v>457</v>
      </c>
      <c r="B140" s="801" t="s">
        <v>458</v>
      </c>
      <c r="C140" s="874"/>
      <c r="D140" s="597"/>
      <c r="E140" s="597"/>
      <c r="F140" s="565"/>
      <c r="G140" s="813">
        <v>4.5</v>
      </c>
      <c r="H140" s="865">
        <f t="shared" si="29"/>
        <v>135</v>
      </c>
      <c r="I140" s="825">
        <f>I141+I142</f>
        <v>81</v>
      </c>
      <c r="J140" s="825">
        <f>J141+J142</f>
        <v>48</v>
      </c>
      <c r="K140" s="825">
        <f>K141+K142</f>
        <v>33</v>
      </c>
      <c r="L140" s="825"/>
      <c r="M140" s="1102">
        <f>M141+M142</f>
        <v>54</v>
      </c>
      <c r="N140" s="875"/>
      <c r="O140" s="597"/>
      <c r="P140" s="792"/>
      <c r="Q140" s="608"/>
      <c r="R140" s="597"/>
      <c r="S140" s="606"/>
      <c r="T140" s="608"/>
      <c r="U140" s="597"/>
      <c r="V140" s="606"/>
      <c r="W140" s="608"/>
      <c r="X140" s="597"/>
      <c r="Y140" s="606"/>
      <c r="Z140" s="594"/>
      <c r="AA140" s="594"/>
      <c r="AB140" s="594"/>
      <c r="AC140" s="594"/>
      <c r="AD140" s="594"/>
      <c r="AE140" s="594"/>
      <c r="AF140" s="594"/>
      <c r="AG140" s="594"/>
      <c r="AH140" s="594"/>
      <c r="AI140" s="594"/>
      <c r="AJ140" s="594"/>
      <c r="AK140" s="594"/>
    </row>
    <row r="141" spans="1:37" s="552" customFormat="1" ht="29.25" thickBot="1">
      <c r="A141" s="714" t="s">
        <v>251</v>
      </c>
      <c r="B141" s="785" t="s">
        <v>459</v>
      </c>
      <c r="C141" s="874"/>
      <c r="D141" s="597">
        <v>4</v>
      </c>
      <c r="E141" s="597"/>
      <c r="F141" s="565"/>
      <c r="G141" s="807">
        <v>2.5</v>
      </c>
      <c r="H141" s="865">
        <f t="shared" si="29"/>
        <v>75</v>
      </c>
      <c r="I141" s="601">
        <f>J141+K141+L141</f>
        <v>45</v>
      </c>
      <c r="J141" s="632">
        <v>30</v>
      </c>
      <c r="K141" s="597">
        <v>15</v>
      </c>
      <c r="L141" s="597"/>
      <c r="M141" s="606">
        <f>H141-I141</f>
        <v>30</v>
      </c>
      <c r="N141" s="875"/>
      <c r="O141" s="597"/>
      <c r="P141" s="792"/>
      <c r="Q141" s="608">
        <v>3</v>
      </c>
      <c r="R141" s="597"/>
      <c r="S141" s="606"/>
      <c r="T141" s="608"/>
      <c r="U141" s="597"/>
      <c r="V141" s="606"/>
      <c r="W141" s="608"/>
      <c r="X141" s="597"/>
      <c r="Y141" s="606"/>
      <c r="Z141" s="594"/>
      <c r="AA141" s="594">
        <v>2</v>
      </c>
      <c r="AB141" s="594"/>
      <c r="AC141" s="677">
        <f>I141/H141</f>
        <v>0.6</v>
      </c>
      <c r="AD141" s="594"/>
      <c r="AE141" s="594"/>
      <c r="AF141" s="594"/>
      <c r="AG141" s="594"/>
      <c r="AH141" s="594"/>
      <c r="AI141" s="594"/>
      <c r="AJ141" s="594"/>
      <c r="AK141" s="594"/>
    </row>
    <row r="142" spans="1:37" s="552" customFormat="1" ht="32.25" customHeight="1" thickBot="1">
      <c r="A142" s="714" t="s">
        <v>460</v>
      </c>
      <c r="B142" s="785" t="s">
        <v>461</v>
      </c>
      <c r="C142" s="874">
        <v>5</v>
      </c>
      <c r="D142" s="597"/>
      <c r="E142" s="597"/>
      <c r="F142" s="565"/>
      <c r="G142" s="807">
        <v>2</v>
      </c>
      <c r="H142" s="865">
        <f t="shared" si="29"/>
        <v>60</v>
      </c>
      <c r="I142" s="601">
        <f>J142+K142+L142</f>
        <v>36</v>
      </c>
      <c r="J142" s="632">
        <v>18</v>
      </c>
      <c r="K142" s="597">
        <v>18</v>
      </c>
      <c r="L142" s="597"/>
      <c r="M142" s="606">
        <f>H142-I142</f>
        <v>24</v>
      </c>
      <c r="N142" s="875"/>
      <c r="O142" s="597"/>
      <c r="P142" s="792"/>
      <c r="Q142" s="608"/>
      <c r="R142" s="597">
        <v>4</v>
      </c>
      <c r="S142" s="606"/>
      <c r="T142" s="608"/>
      <c r="U142" s="597"/>
      <c r="V142" s="606"/>
      <c r="W142" s="608"/>
      <c r="X142" s="597"/>
      <c r="Y142" s="606"/>
      <c r="Z142" s="594"/>
      <c r="AA142" s="594">
        <v>2</v>
      </c>
      <c r="AB142" s="594"/>
      <c r="AC142" s="677">
        <f>I142/H142</f>
        <v>0.6</v>
      </c>
      <c r="AD142" s="594"/>
      <c r="AE142" s="594"/>
      <c r="AF142" s="594"/>
      <c r="AG142" s="594"/>
      <c r="AH142" s="594"/>
      <c r="AI142" s="594"/>
      <c r="AJ142" s="594"/>
      <c r="AK142" s="594"/>
    </row>
    <row r="143" spans="1:37" s="552" customFormat="1" ht="35.25" customHeight="1" thickBot="1">
      <c r="A143" s="714" t="s">
        <v>462</v>
      </c>
      <c r="B143" s="1103" t="s">
        <v>463</v>
      </c>
      <c r="C143" s="1104" t="s">
        <v>464</v>
      </c>
      <c r="D143" s="1105"/>
      <c r="E143" s="1106"/>
      <c r="F143" s="1107"/>
      <c r="G143" s="813">
        <v>3</v>
      </c>
      <c r="H143" s="814">
        <f t="shared" si="29"/>
        <v>90</v>
      </c>
      <c r="I143" s="640">
        <f>J143+K143+L143</f>
        <v>45</v>
      </c>
      <c r="J143" s="1108">
        <v>27</v>
      </c>
      <c r="K143" s="1109">
        <v>18</v>
      </c>
      <c r="L143" s="1109"/>
      <c r="M143" s="1110">
        <f>H143-I143</f>
        <v>45</v>
      </c>
      <c r="N143" s="1111"/>
      <c r="O143" s="1112"/>
      <c r="P143" s="1113"/>
      <c r="Q143" s="1015"/>
      <c r="R143" s="1112" t="s">
        <v>464</v>
      </c>
      <c r="S143" s="1114"/>
      <c r="T143" s="1115"/>
      <c r="U143" s="1116"/>
      <c r="V143" s="1116"/>
      <c r="W143" s="1115"/>
      <c r="X143" s="1116"/>
      <c r="Y143" s="1116"/>
      <c r="Z143" s="594"/>
      <c r="AA143" s="594"/>
      <c r="AB143" s="594"/>
      <c r="AC143" s="594"/>
      <c r="AD143" s="594"/>
      <c r="AE143" s="594"/>
      <c r="AF143" s="594"/>
      <c r="AG143" s="594"/>
      <c r="AH143" s="594"/>
      <c r="AI143" s="594"/>
      <c r="AJ143" s="594"/>
      <c r="AK143" s="594"/>
    </row>
    <row r="144" spans="1:37" s="552" customFormat="1" ht="35.25" customHeight="1" thickBot="1">
      <c r="A144" s="714" t="s">
        <v>465</v>
      </c>
      <c r="B144" s="1117" t="s">
        <v>466</v>
      </c>
      <c r="C144" s="874"/>
      <c r="D144" s="904" t="s">
        <v>224</v>
      </c>
      <c r="E144" s="597"/>
      <c r="F144" s="565"/>
      <c r="G144" s="807" t="s">
        <v>228</v>
      </c>
      <c r="H144" s="865">
        <v>60</v>
      </c>
      <c r="I144" s="601">
        <f>J144+K144+L144</f>
        <v>30</v>
      </c>
      <c r="J144" s="903">
        <v>15</v>
      </c>
      <c r="K144" s="685">
        <v>15</v>
      </c>
      <c r="L144" s="597"/>
      <c r="M144" s="606">
        <f>H144-I144</f>
        <v>30</v>
      </c>
      <c r="N144" s="875"/>
      <c r="O144" s="597"/>
      <c r="P144" s="792"/>
      <c r="Q144" s="608" t="s">
        <v>467</v>
      </c>
      <c r="R144" s="597"/>
      <c r="S144" s="606"/>
      <c r="T144" s="608"/>
      <c r="U144" s="597"/>
      <c r="V144" s="606"/>
      <c r="W144" s="608"/>
      <c r="X144" s="597"/>
      <c r="Y144" s="606"/>
      <c r="Z144" s="594"/>
      <c r="AA144" s="594"/>
      <c r="AB144" s="594"/>
      <c r="AC144" s="594"/>
      <c r="AD144" s="594"/>
      <c r="AE144" s="594"/>
      <c r="AF144" s="594"/>
      <c r="AG144" s="594"/>
      <c r="AH144" s="594"/>
      <c r="AI144" s="594"/>
      <c r="AJ144" s="594"/>
      <c r="AK144" s="594"/>
    </row>
    <row r="145" spans="1:37" s="552" customFormat="1" ht="34.5" customHeight="1">
      <c r="A145" s="714" t="s">
        <v>468</v>
      </c>
      <c r="B145" s="801" t="s">
        <v>469</v>
      </c>
      <c r="C145" s="852"/>
      <c r="D145" s="793" t="s">
        <v>85</v>
      </c>
      <c r="E145" s="853"/>
      <c r="F145" s="854"/>
      <c r="G145" s="813">
        <v>3</v>
      </c>
      <c r="H145" s="814">
        <f>G145*30</f>
        <v>90</v>
      </c>
      <c r="I145" s="843">
        <f>J145+K145+L145</f>
        <v>45</v>
      </c>
      <c r="J145" s="1118">
        <v>30</v>
      </c>
      <c r="K145" s="1119">
        <v>15</v>
      </c>
      <c r="L145" s="816"/>
      <c r="M145" s="626">
        <f>H145-I145</f>
        <v>45</v>
      </c>
      <c r="N145" s="796"/>
      <c r="O145" s="797"/>
      <c r="P145" s="798"/>
      <c r="Q145" s="608">
        <v>3</v>
      </c>
      <c r="R145" s="797"/>
      <c r="S145" s="800"/>
      <c r="T145" s="1015"/>
      <c r="U145" s="1112"/>
      <c r="V145" s="1120"/>
      <c r="W145" s="1015"/>
      <c r="X145" s="1112"/>
      <c r="Y145" s="1120"/>
      <c r="Z145" s="677"/>
      <c r="AA145" s="677">
        <v>2</v>
      </c>
      <c r="AB145" s="677"/>
      <c r="AC145" s="677">
        <f>I145/H145</f>
        <v>0.5</v>
      </c>
      <c r="AD145" s="677"/>
      <c r="AE145" s="677"/>
      <c r="AF145" s="677"/>
      <c r="AG145" s="677"/>
      <c r="AH145" s="677"/>
      <c r="AI145" s="677"/>
      <c r="AJ145" s="677"/>
      <c r="AK145" s="677"/>
    </row>
    <row r="146" ht="16.5" thickBot="1"/>
    <row r="147" spans="1:37" s="661" customFormat="1" ht="27.75" customHeight="1" thickBot="1">
      <c r="A147" s="2210" t="s">
        <v>470</v>
      </c>
      <c r="B147" s="2211"/>
      <c r="C147" s="2211"/>
      <c r="D147" s="2211"/>
      <c r="E147" s="2211"/>
      <c r="F147" s="2212"/>
      <c r="G147" s="1126">
        <f aca="true" t="shared" si="30" ref="G147:M147">SUMIF($B$128:$B$145,"=*_*",G128:G145)</f>
        <v>24.5</v>
      </c>
      <c r="H147" s="1127">
        <f t="shared" si="30"/>
        <v>735</v>
      </c>
      <c r="I147" s="1127">
        <f t="shared" si="30"/>
        <v>358</v>
      </c>
      <c r="J147" s="1127">
        <f t="shared" si="30"/>
        <v>161</v>
      </c>
      <c r="K147" s="1127">
        <f t="shared" si="30"/>
        <v>83</v>
      </c>
      <c r="L147" s="1127">
        <f t="shared" si="30"/>
        <v>114</v>
      </c>
      <c r="M147" s="1127">
        <f t="shared" si="30"/>
        <v>377</v>
      </c>
      <c r="N147" s="1128">
        <f aca="true" t="shared" si="31" ref="N147:Y147">SUM(N128:N145)</f>
        <v>3</v>
      </c>
      <c r="O147" s="1128">
        <f t="shared" si="31"/>
        <v>0</v>
      </c>
      <c r="P147" s="1128">
        <f t="shared" si="31"/>
        <v>0</v>
      </c>
      <c r="Q147" s="1128">
        <f t="shared" si="31"/>
        <v>8</v>
      </c>
      <c r="R147" s="1128">
        <f t="shared" si="31"/>
        <v>4</v>
      </c>
      <c r="S147" s="1128">
        <f t="shared" si="31"/>
        <v>3</v>
      </c>
      <c r="T147" s="1128">
        <f t="shared" si="31"/>
        <v>4</v>
      </c>
      <c r="U147" s="1128">
        <f t="shared" si="31"/>
        <v>0</v>
      </c>
      <c r="V147" s="1128">
        <f t="shared" si="31"/>
        <v>4</v>
      </c>
      <c r="W147" s="1128">
        <f t="shared" si="31"/>
        <v>2</v>
      </c>
      <c r="X147" s="1128">
        <f t="shared" si="31"/>
        <v>0</v>
      </c>
      <c r="Y147" s="1128">
        <f t="shared" si="31"/>
        <v>0</v>
      </c>
      <c r="Z147" s="857"/>
      <c r="AA147" s="857"/>
      <c r="AB147" s="857"/>
      <c r="AC147" s="857"/>
      <c r="AD147" s="857"/>
      <c r="AE147" s="857"/>
      <c r="AF147" s="857"/>
      <c r="AG147" s="857"/>
      <c r="AH147" s="857"/>
      <c r="AI147" s="857"/>
      <c r="AJ147" s="857"/>
      <c r="AK147" s="857"/>
    </row>
    <row r="148" spans="1:37" s="552" customFormat="1" ht="23.25" customHeight="1" thickBot="1">
      <c r="A148" s="2213" t="s">
        <v>471</v>
      </c>
      <c r="B148" s="2214"/>
      <c r="C148" s="2214"/>
      <c r="D148" s="2214"/>
      <c r="E148" s="2214"/>
      <c r="F148" s="2214"/>
      <c r="G148" s="2214"/>
      <c r="H148" s="2214"/>
      <c r="I148" s="2214"/>
      <c r="J148" s="2214"/>
      <c r="K148" s="2214"/>
      <c r="L148" s="2214"/>
      <c r="M148" s="2214"/>
      <c r="N148" s="2214"/>
      <c r="O148" s="2214"/>
      <c r="P148" s="2214"/>
      <c r="Q148" s="2214"/>
      <c r="R148" s="2214"/>
      <c r="S148" s="2214"/>
      <c r="T148" s="2214"/>
      <c r="U148" s="2214"/>
      <c r="V148" s="2214"/>
      <c r="W148" s="2214"/>
      <c r="X148" s="2214"/>
      <c r="Y148" s="2214"/>
      <c r="Z148" s="677"/>
      <c r="AA148" s="677"/>
      <c r="AB148" s="677"/>
      <c r="AC148" s="677"/>
      <c r="AD148" s="677"/>
      <c r="AE148" s="677"/>
      <c r="AF148" s="677"/>
      <c r="AG148" s="677"/>
      <c r="AH148" s="677"/>
      <c r="AI148" s="677"/>
      <c r="AJ148" s="677"/>
      <c r="AK148" s="677"/>
    </row>
    <row r="149" spans="1:37" s="552" customFormat="1" ht="21" customHeight="1" thickBot="1">
      <c r="A149" s="949" t="s">
        <v>472</v>
      </c>
      <c r="B149" s="1129" t="s">
        <v>473</v>
      </c>
      <c r="C149" s="1130"/>
      <c r="D149" s="916">
        <v>6</v>
      </c>
      <c r="E149" s="1131"/>
      <c r="F149" s="1132"/>
      <c r="G149" s="1133">
        <v>3</v>
      </c>
      <c r="H149" s="1134">
        <f>G149*30</f>
        <v>90</v>
      </c>
      <c r="I149" s="957">
        <f>J149+K149+L149</f>
        <v>36</v>
      </c>
      <c r="J149" s="957">
        <v>18</v>
      </c>
      <c r="K149" s="957">
        <v>18</v>
      </c>
      <c r="L149" s="957"/>
      <c r="M149" s="1135">
        <f>H149-I149</f>
        <v>54</v>
      </c>
      <c r="N149" s="1136"/>
      <c r="O149" s="972"/>
      <c r="P149" s="1137"/>
      <c r="Q149" s="1138"/>
      <c r="R149" s="1139"/>
      <c r="S149" s="1140">
        <v>4</v>
      </c>
      <c r="T149" s="1141"/>
      <c r="U149" s="957"/>
      <c r="V149" s="1142"/>
      <c r="W149" s="1143"/>
      <c r="X149" s="957"/>
      <c r="Y149" s="1137"/>
      <c r="Z149" s="975"/>
      <c r="AA149" s="975">
        <v>2</v>
      </c>
      <c r="AB149" s="975"/>
      <c r="AC149" s="677">
        <f>I149/H149</f>
        <v>0.4</v>
      </c>
      <c r="AD149" s="630"/>
      <c r="AE149" s="1144"/>
      <c r="AF149" s="1144"/>
      <c r="AG149" s="1144"/>
      <c r="AH149" s="1144"/>
      <c r="AI149" s="1144"/>
      <c r="AJ149" s="1144"/>
      <c r="AK149" s="975"/>
    </row>
    <row r="150" spans="1:37" s="552" customFormat="1" ht="21" customHeight="1" thickBot="1">
      <c r="A150" s="949" t="s">
        <v>474</v>
      </c>
      <c r="B150" s="1145" t="s">
        <v>475</v>
      </c>
      <c r="C150" s="1146"/>
      <c r="D150" s="1147">
        <v>7</v>
      </c>
      <c r="E150" s="1148"/>
      <c r="F150" s="1149"/>
      <c r="G150" s="1150">
        <v>3</v>
      </c>
      <c r="H150" s="1134">
        <f>G150*30</f>
        <v>90</v>
      </c>
      <c r="I150" s="1151">
        <f>J150+K150+L150</f>
        <v>30</v>
      </c>
      <c r="J150" s="1151">
        <v>15</v>
      </c>
      <c r="K150" s="1151">
        <v>15</v>
      </c>
      <c r="L150" s="1151"/>
      <c r="M150" s="1152">
        <f>H150-I150</f>
        <v>60</v>
      </c>
      <c r="N150" s="1136"/>
      <c r="O150" s="972"/>
      <c r="P150" s="1137"/>
      <c r="Q150" s="971"/>
      <c r="R150" s="972"/>
      <c r="S150" s="1142"/>
      <c r="T150" s="1141">
        <v>2</v>
      </c>
      <c r="U150" s="957"/>
      <c r="V150" s="1142"/>
      <c r="W150" s="1143"/>
      <c r="X150" s="957"/>
      <c r="Y150" s="1137"/>
      <c r="Z150" s="975"/>
      <c r="AA150" s="975">
        <v>3</v>
      </c>
      <c r="AB150" s="975"/>
      <c r="AC150" s="677">
        <f>I150/H150</f>
        <v>0.3333333333333333</v>
      </c>
      <c r="AD150" s="975"/>
      <c r="AE150" s="1144"/>
      <c r="AF150" s="1144"/>
      <c r="AG150" s="1144"/>
      <c r="AH150" s="1144"/>
      <c r="AI150" s="1144"/>
      <c r="AJ150" s="1144"/>
      <c r="AK150" s="975"/>
    </row>
    <row r="151" spans="1:37" s="552" customFormat="1" ht="18" customHeight="1" thickBot="1">
      <c r="A151" s="949" t="s">
        <v>476</v>
      </c>
      <c r="B151" s="1145" t="s">
        <v>477</v>
      </c>
      <c r="C151" s="1153">
        <v>8</v>
      </c>
      <c r="D151" s="1147"/>
      <c r="E151" s="1148"/>
      <c r="F151" s="1149"/>
      <c r="G151" s="1150">
        <v>3</v>
      </c>
      <c r="H151" s="1134">
        <f>G151*30</f>
        <v>90</v>
      </c>
      <c r="I151" s="1154">
        <f>J151+K151+L151</f>
        <v>45</v>
      </c>
      <c r="J151" s="1154">
        <v>27</v>
      </c>
      <c r="K151" s="1154">
        <v>18</v>
      </c>
      <c r="L151" s="1155"/>
      <c r="M151" s="1156">
        <f>H151-I151</f>
        <v>45</v>
      </c>
      <c r="N151" s="1157"/>
      <c r="O151" s="1158"/>
      <c r="P151" s="1159"/>
      <c r="Q151" s="1160"/>
      <c r="R151" s="1158"/>
      <c r="S151" s="1161"/>
      <c r="T151" s="1162"/>
      <c r="U151" s="964">
        <v>5</v>
      </c>
      <c r="V151" s="1161"/>
      <c r="W151" s="1163"/>
      <c r="X151" s="964"/>
      <c r="Y151" s="1159"/>
      <c r="Z151" s="975"/>
      <c r="AA151" s="975">
        <v>3</v>
      </c>
      <c r="AB151" s="975"/>
      <c r="AC151" s="677">
        <f>I151/H151</f>
        <v>0.5</v>
      </c>
      <c r="AD151" s="975"/>
      <c r="AE151" s="1144"/>
      <c r="AF151" s="1144"/>
      <c r="AG151" s="1144"/>
      <c r="AH151" s="1144"/>
      <c r="AI151" s="1144"/>
      <c r="AJ151" s="1144"/>
      <c r="AK151" s="975"/>
    </row>
    <row r="152" spans="1:37" s="552" customFormat="1" ht="21" customHeight="1" thickBot="1">
      <c r="A152" s="949" t="s">
        <v>478</v>
      </c>
      <c r="B152" s="1145" t="s">
        <v>479</v>
      </c>
      <c r="C152" s="1146"/>
      <c r="D152" s="1147">
        <v>9</v>
      </c>
      <c r="E152" s="1148"/>
      <c r="F152" s="1149"/>
      <c r="G152" s="1150">
        <v>3</v>
      </c>
      <c r="H152" s="1134">
        <f>G152*30</f>
        <v>90</v>
      </c>
      <c r="I152" s="1154">
        <f>J152+K152+L152</f>
        <v>36</v>
      </c>
      <c r="J152" s="1154">
        <v>18</v>
      </c>
      <c r="K152" s="1154">
        <v>18</v>
      </c>
      <c r="L152" s="1154"/>
      <c r="M152" s="1156">
        <f>H152-I152</f>
        <v>54</v>
      </c>
      <c r="N152" s="1136"/>
      <c r="O152" s="972"/>
      <c r="P152" s="1137"/>
      <c r="Q152" s="971"/>
      <c r="R152" s="972"/>
      <c r="S152" s="1142"/>
      <c r="T152" s="1141"/>
      <c r="U152" s="957"/>
      <c r="V152" s="1142">
        <v>4</v>
      </c>
      <c r="W152" s="1143"/>
      <c r="X152" s="957"/>
      <c r="Y152" s="1137"/>
      <c r="Z152" s="975"/>
      <c r="AA152" s="975">
        <v>3</v>
      </c>
      <c r="AB152" s="975"/>
      <c r="AC152" s="677">
        <f>I152/H152</f>
        <v>0.4</v>
      </c>
      <c r="AD152" s="975"/>
      <c r="AE152" s="1144"/>
      <c r="AF152" s="1144"/>
      <c r="AG152" s="1144"/>
      <c r="AH152" s="1144"/>
      <c r="AI152" s="1144"/>
      <c r="AJ152" s="1144"/>
      <c r="AK152" s="975"/>
    </row>
    <row r="153" spans="1:37" s="552" customFormat="1" ht="18" customHeight="1" thickBot="1">
      <c r="A153" s="949" t="s">
        <v>480</v>
      </c>
      <c r="B153" s="1164" t="s">
        <v>481</v>
      </c>
      <c r="C153" s="1165">
        <v>10</v>
      </c>
      <c r="D153" s="1166"/>
      <c r="E153" s="1167"/>
      <c r="F153" s="1168"/>
      <c r="G153" s="1169">
        <v>3</v>
      </c>
      <c r="H153" s="1170">
        <f>G153*30</f>
        <v>90</v>
      </c>
      <c r="I153" s="1151">
        <f>J153+K153+L153</f>
        <v>30</v>
      </c>
      <c r="J153" s="1151">
        <v>15</v>
      </c>
      <c r="K153" s="1151"/>
      <c r="L153" s="1171">
        <v>15</v>
      </c>
      <c r="M153" s="1152">
        <f>H153-I153</f>
        <v>60</v>
      </c>
      <c r="N153" s="1172"/>
      <c r="O153" s="1173"/>
      <c r="P153" s="1174"/>
      <c r="Q153" s="1175"/>
      <c r="R153" s="1173"/>
      <c r="S153" s="1176"/>
      <c r="T153" s="1177"/>
      <c r="U153" s="994"/>
      <c r="V153" s="1176"/>
      <c r="W153" s="1178">
        <v>2</v>
      </c>
      <c r="X153" s="994"/>
      <c r="Y153" s="1174"/>
      <c r="Z153" s="975"/>
      <c r="AA153" s="975">
        <v>4</v>
      </c>
      <c r="AB153" s="975"/>
      <c r="AC153" s="677">
        <f>I153/H153</f>
        <v>0.3333333333333333</v>
      </c>
      <c r="AD153" s="975"/>
      <c r="AE153" s="1144"/>
      <c r="AF153" s="1144"/>
      <c r="AG153" s="1144"/>
      <c r="AH153" s="1144"/>
      <c r="AI153" s="1144"/>
      <c r="AJ153" s="1144"/>
      <c r="AK153" s="975"/>
    </row>
    <row r="154" spans="1:37" s="661" customFormat="1" ht="24" customHeight="1" thickBot="1">
      <c r="A154" s="2190" t="s">
        <v>482</v>
      </c>
      <c r="B154" s="2191"/>
      <c r="C154" s="1179"/>
      <c r="D154" s="1180"/>
      <c r="E154" s="1180"/>
      <c r="F154" s="1181"/>
      <c r="G154" s="1182">
        <f>SUM(G149:G153)</f>
        <v>15</v>
      </c>
      <c r="H154" s="1183">
        <f aca="true" t="shared" si="32" ref="H154:M154">SUM(H149:H153)</f>
        <v>450</v>
      </c>
      <c r="I154" s="1128">
        <f t="shared" si="32"/>
        <v>177</v>
      </c>
      <c r="J154" s="1128">
        <f t="shared" si="32"/>
        <v>93</v>
      </c>
      <c r="K154" s="1128">
        <f t="shared" si="32"/>
        <v>69</v>
      </c>
      <c r="L154" s="1128">
        <f t="shared" si="32"/>
        <v>15</v>
      </c>
      <c r="M154" s="1184">
        <f t="shared" si="32"/>
        <v>273</v>
      </c>
      <c r="N154" s="1128">
        <f>SUM(N149:N153)</f>
        <v>0</v>
      </c>
      <c r="O154" s="1128">
        <f aca="true" t="shared" si="33" ref="O154:T154">SUM(O149:O153)</f>
        <v>0</v>
      </c>
      <c r="P154" s="1128">
        <f t="shared" si="33"/>
        <v>0</v>
      </c>
      <c r="Q154" s="1128">
        <f t="shared" si="33"/>
        <v>0</v>
      </c>
      <c r="R154" s="1128">
        <f t="shared" si="33"/>
        <v>0</v>
      </c>
      <c r="S154" s="1128">
        <f t="shared" si="33"/>
        <v>4</v>
      </c>
      <c r="T154" s="1128">
        <f t="shared" si="33"/>
        <v>2</v>
      </c>
      <c r="U154" s="1128">
        <f>SUM(U149:U153)</f>
        <v>5</v>
      </c>
      <c r="V154" s="1128">
        <f>SUM(V149:V153)</f>
        <v>4</v>
      </c>
      <c r="W154" s="1128">
        <f>SUM(W149:W153)</f>
        <v>2</v>
      </c>
      <c r="X154" s="1128">
        <f>SUM(X149:X153)</f>
        <v>0</v>
      </c>
      <c r="Y154" s="1184">
        <f>SUM(Y149:Y153)</f>
        <v>0</v>
      </c>
      <c r="Z154" s="857"/>
      <c r="AA154" s="857"/>
      <c r="AB154" s="857"/>
      <c r="AC154" s="857"/>
      <c r="AD154" s="857"/>
      <c r="AE154" s="857"/>
      <c r="AF154" s="857"/>
      <c r="AG154" s="857"/>
      <c r="AH154" s="857"/>
      <c r="AI154" s="857"/>
      <c r="AJ154" s="857"/>
      <c r="AK154" s="857"/>
    </row>
    <row r="155" spans="1:37" s="552" customFormat="1" ht="47.25" customHeight="1" thickBot="1">
      <c r="A155" s="1185" t="s">
        <v>254</v>
      </c>
      <c r="B155" s="1186" t="s">
        <v>483</v>
      </c>
      <c r="C155" s="1187"/>
      <c r="D155" s="1188">
        <v>6</v>
      </c>
      <c r="E155" s="1187"/>
      <c r="F155" s="1187"/>
      <c r="G155" s="1189">
        <v>3</v>
      </c>
      <c r="H155" s="1190">
        <f aca="true" t="shared" si="34" ref="H155:H166">G155*30</f>
        <v>90</v>
      </c>
      <c r="I155" s="1190">
        <f>J155+K155+L155</f>
        <v>36</v>
      </c>
      <c r="J155" s="957">
        <v>18</v>
      </c>
      <c r="K155" s="957">
        <v>18</v>
      </c>
      <c r="L155" s="1190"/>
      <c r="M155" s="1191">
        <f>H155-I155</f>
        <v>54</v>
      </c>
      <c r="N155" s="915"/>
      <c r="O155" s="952"/>
      <c r="P155" s="952"/>
      <c r="Q155" s="915"/>
      <c r="R155" s="952"/>
      <c r="S155" s="952">
        <v>4</v>
      </c>
      <c r="T155" s="915"/>
      <c r="U155" s="952"/>
      <c r="V155" s="952"/>
      <c r="W155" s="915"/>
      <c r="X155" s="952"/>
      <c r="Y155" s="1192"/>
      <c r="Z155" s="594"/>
      <c r="AA155" s="594"/>
      <c r="AB155" s="594"/>
      <c r="AC155" s="594"/>
      <c r="AD155" s="594"/>
      <c r="AE155" s="594"/>
      <c r="AF155" s="594"/>
      <c r="AG155" s="594"/>
      <c r="AH155" s="594"/>
      <c r="AI155" s="594"/>
      <c r="AJ155" s="594"/>
      <c r="AK155" s="594"/>
    </row>
    <row r="156" spans="1:25" s="1066" customFormat="1" ht="39.75" customHeight="1" thickBot="1">
      <c r="A156" s="1193" t="s">
        <v>484</v>
      </c>
      <c r="B156" s="1194" t="s">
        <v>485</v>
      </c>
      <c r="C156" s="1131"/>
      <c r="D156" s="1147">
        <v>9</v>
      </c>
      <c r="E156" s="1148"/>
      <c r="F156" s="1148"/>
      <c r="G156" s="1195">
        <v>3</v>
      </c>
      <c r="H156" s="1154">
        <f t="shared" si="34"/>
        <v>90</v>
      </c>
      <c r="I156" s="1154">
        <f>J156+K156+L156</f>
        <v>36</v>
      </c>
      <c r="J156" s="957">
        <v>18</v>
      </c>
      <c r="K156" s="957">
        <v>18</v>
      </c>
      <c r="L156" s="1154"/>
      <c r="M156" s="1196">
        <f>H156-I156</f>
        <v>54</v>
      </c>
      <c r="N156" s="1197"/>
      <c r="O156" s="962"/>
      <c r="P156" s="962"/>
      <c r="Q156" s="1197"/>
      <c r="R156" s="962"/>
      <c r="S156" s="962"/>
      <c r="T156" s="915"/>
      <c r="U156" s="952"/>
      <c r="V156" s="952">
        <v>4</v>
      </c>
      <c r="W156" s="915"/>
      <c r="X156" s="952"/>
      <c r="Y156" s="1192"/>
    </row>
    <row r="157" spans="1:37" s="552" customFormat="1" ht="32.25" thickBot="1">
      <c r="A157" s="949" t="s">
        <v>258</v>
      </c>
      <c r="B157" s="1186" t="s">
        <v>486</v>
      </c>
      <c r="C157" s="1187"/>
      <c r="D157" s="1188">
        <v>7</v>
      </c>
      <c r="E157" s="1187"/>
      <c r="F157" s="1198"/>
      <c r="G157" s="1199">
        <v>3</v>
      </c>
      <c r="H157" s="1200">
        <f t="shared" si="34"/>
        <v>90</v>
      </c>
      <c r="I157" s="1201">
        <f aca="true" t="shared" si="35" ref="I157:I166">J157+K157+L157</f>
        <v>30</v>
      </c>
      <c r="J157" s="1201">
        <v>15</v>
      </c>
      <c r="K157" s="1201">
        <v>15</v>
      </c>
      <c r="L157" s="1201"/>
      <c r="M157" s="1202">
        <f aca="true" t="shared" si="36" ref="M157:M166">H157-I157</f>
        <v>60</v>
      </c>
      <c r="N157" s="1203"/>
      <c r="O157" s="1204"/>
      <c r="P157" s="1205"/>
      <c r="Q157" s="1206"/>
      <c r="R157" s="1204"/>
      <c r="S157" s="1207"/>
      <c r="T157" s="1203">
        <v>2</v>
      </c>
      <c r="U157" s="1204"/>
      <c r="V157" s="1205"/>
      <c r="W157" s="1206"/>
      <c r="X157" s="1204"/>
      <c r="Y157" s="1205"/>
      <c r="Z157" s="594"/>
      <c r="AA157" s="594"/>
      <c r="AB157" s="594"/>
      <c r="AC157" s="594"/>
      <c r="AD157" s="594"/>
      <c r="AE157" s="594"/>
      <c r="AF157" s="594"/>
      <c r="AG157" s="594"/>
      <c r="AH157" s="594"/>
      <c r="AI157" s="594"/>
      <c r="AJ157" s="594"/>
      <c r="AK157" s="594"/>
    </row>
    <row r="158" spans="1:37" s="552" customFormat="1" ht="47.25" customHeight="1" thickBot="1">
      <c r="A158" s="949" t="s">
        <v>487</v>
      </c>
      <c r="B158" s="1208" t="s">
        <v>488</v>
      </c>
      <c r="C158" s="1148"/>
      <c r="D158" s="1147">
        <v>7</v>
      </c>
      <c r="E158" s="1148"/>
      <c r="F158" s="1209"/>
      <c r="G158" s="1150">
        <v>3</v>
      </c>
      <c r="H158" s="1200">
        <f t="shared" si="34"/>
        <v>90</v>
      </c>
      <c r="I158" s="1154">
        <f t="shared" si="35"/>
        <v>30</v>
      </c>
      <c r="J158" s="1154">
        <v>15</v>
      </c>
      <c r="K158" s="1154">
        <v>15</v>
      </c>
      <c r="L158" s="1154"/>
      <c r="M158" s="1210">
        <f t="shared" si="36"/>
        <v>60</v>
      </c>
      <c r="N158" s="1211"/>
      <c r="O158" s="962"/>
      <c r="P158" s="1212"/>
      <c r="Q158" s="1213"/>
      <c r="R158" s="962"/>
      <c r="S158" s="1214"/>
      <c r="T158" s="1215">
        <v>2</v>
      </c>
      <c r="U158" s="962"/>
      <c r="V158" s="1212"/>
      <c r="W158" s="1213"/>
      <c r="X158" s="962"/>
      <c r="Y158" s="1212"/>
      <c r="Z158" s="609"/>
      <c r="AA158" s="594"/>
      <c r="AB158" s="594"/>
      <c r="AC158" s="594"/>
      <c r="AD158" s="594"/>
      <c r="AE158" s="594"/>
      <c r="AF158" s="594"/>
      <c r="AG158" s="594"/>
      <c r="AH158" s="594"/>
      <c r="AI158" s="594"/>
      <c r="AJ158" s="594"/>
      <c r="AK158" s="594"/>
    </row>
    <row r="159" spans="1:37" s="552" customFormat="1" ht="47.25" customHeight="1" thickBot="1">
      <c r="A159" s="1071" t="s">
        <v>452</v>
      </c>
      <c r="B159" s="1072" t="s">
        <v>453</v>
      </c>
      <c r="C159" s="1055"/>
      <c r="D159" s="1056" t="s">
        <v>276</v>
      </c>
      <c r="E159" s="1056"/>
      <c r="F159" s="1073"/>
      <c r="G159" s="1074">
        <v>3</v>
      </c>
      <c r="H159" s="1075">
        <v>90</v>
      </c>
      <c r="I159" s="1037">
        <f>J159+K159+L159</f>
        <v>30</v>
      </c>
      <c r="J159" s="1038">
        <v>15</v>
      </c>
      <c r="K159" s="1038">
        <v>15</v>
      </c>
      <c r="L159" s="1038"/>
      <c r="M159" s="1076">
        <f>H159-I159</f>
        <v>60</v>
      </c>
      <c r="N159" s="1077"/>
      <c r="O159" s="1078"/>
      <c r="P159" s="1041"/>
      <c r="Q159" s="1079"/>
      <c r="R159" s="1078"/>
      <c r="S159" s="1041"/>
      <c r="T159" s="1080">
        <v>2</v>
      </c>
      <c r="U159" s="1078"/>
      <c r="V159" s="1041"/>
      <c r="W159" s="1081"/>
      <c r="X159" s="1082"/>
      <c r="Y159" s="931"/>
      <c r="Z159" s="609"/>
      <c r="AA159" s="594"/>
      <c r="AB159" s="594"/>
      <c r="AC159" s="594"/>
      <c r="AD159" s="594"/>
      <c r="AE159" s="594"/>
      <c r="AF159" s="594"/>
      <c r="AG159" s="594"/>
      <c r="AH159" s="594"/>
      <c r="AI159" s="594"/>
      <c r="AJ159" s="594"/>
      <c r="AK159" s="594"/>
    </row>
    <row r="160" spans="1:37" s="552" customFormat="1" ht="32.25" customHeight="1" thickBot="1">
      <c r="A160" s="949" t="s">
        <v>489</v>
      </c>
      <c r="B160" s="1062" t="s">
        <v>490</v>
      </c>
      <c r="C160" s="1188">
        <v>8</v>
      </c>
      <c r="D160" s="1188"/>
      <c r="E160" s="1187"/>
      <c r="F160" s="1198"/>
      <c r="G160" s="1199">
        <v>3</v>
      </c>
      <c r="H160" s="1200">
        <f t="shared" si="34"/>
        <v>90</v>
      </c>
      <c r="I160" s="1201">
        <f t="shared" si="35"/>
        <v>45</v>
      </c>
      <c r="J160" s="1201">
        <v>27</v>
      </c>
      <c r="K160" s="1201">
        <v>18</v>
      </c>
      <c r="L160" s="1216"/>
      <c r="M160" s="1202">
        <f t="shared" si="36"/>
        <v>45</v>
      </c>
      <c r="N160" s="1217"/>
      <c r="O160" s="1218"/>
      <c r="P160" s="1219"/>
      <c r="Q160" s="1220"/>
      <c r="R160" s="1218"/>
      <c r="S160" s="1221"/>
      <c r="T160" s="1222"/>
      <c r="U160" s="1218">
        <v>5</v>
      </c>
      <c r="V160" s="1219"/>
      <c r="W160" s="1220"/>
      <c r="X160" s="1218"/>
      <c r="Y160" s="1219"/>
      <c r="Z160" s="609"/>
      <c r="AA160" s="594"/>
      <c r="AB160" s="594"/>
      <c r="AC160" s="594"/>
      <c r="AD160" s="594"/>
      <c r="AE160" s="594"/>
      <c r="AF160" s="594"/>
      <c r="AG160" s="594"/>
      <c r="AH160" s="594"/>
      <c r="AI160" s="594"/>
      <c r="AJ160" s="594"/>
      <c r="AK160" s="594"/>
    </row>
    <row r="161" spans="1:37" s="552" customFormat="1" ht="54" customHeight="1" thickBot="1">
      <c r="A161" s="1223" t="s">
        <v>491</v>
      </c>
      <c r="B161" s="1224" t="s">
        <v>492</v>
      </c>
      <c r="C161" s="1225">
        <v>8</v>
      </c>
      <c r="D161" s="1116"/>
      <c r="E161" s="1226"/>
      <c r="F161" s="1227"/>
      <c r="G161" s="1228">
        <v>3</v>
      </c>
      <c r="H161" s="1229">
        <f>G161*30</f>
        <v>90</v>
      </c>
      <c r="I161" s="1230">
        <f>J161+K161+L161</f>
        <v>45</v>
      </c>
      <c r="J161" s="1230">
        <v>27</v>
      </c>
      <c r="K161" s="1230">
        <v>18</v>
      </c>
      <c r="L161" s="1231"/>
      <c r="M161" s="1232">
        <f>H161-I161</f>
        <v>45</v>
      </c>
      <c r="N161" s="1233"/>
      <c r="O161" s="1234"/>
      <c r="P161" s="1235"/>
      <c r="Q161" s="1236"/>
      <c r="R161" s="1234"/>
      <c r="S161" s="1235"/>
      <c r="T161" s="1237"/>
      <c r="U161" s="1234">
        <v>5</v>
      </c>
      <c r="V161" s="1235"/>
      <c r="W161" s="1236"/>
      <c r="X161" s="1234"/>
      <c r="Y161" s="1238"/>
      <c r="Z161" s="609"/>
      <c r="AA161" s="594"/>
      <c r="AB161" s="594"/>
      <c r="AC161" s="594"/>
      <c r="AD161" s="594"/>
      <c r="AE161" s="594"/>
      <c r="AF161" s="594"/>
      <c r="AG161" s="594"/>
      <c r="AH161" s="594"/>
      <c r="AI161" s="594"/>
      <c r="AJ161" s="594"/>
      <c r="AK161" s="594"/>
    </row>
    <row r="162" spans="1:37" s="552" customFormat="1" ht="51.75" customHeight="1" thickBot="1">
      <c r="A162" s="949" t="s">
        <v>493</v>
      </c>
      <c r="B162" s="1031" t="s">
        <v>494</v>
      </c>
      <c r="C162" s="1187"/>
      <c r="D162" s="1188">
        <v>9</v>
      </c>
      <c r="E162" s="1187"/>
      <c r="F162" s="1198"/>
      <c r="G162" s="1199">
        <v>3</v>
      </c>
      <c r="H162" s="1200">
        <f t="shared" si="34"/>
        <v>90</v>
      </c>
      <c r="I162" s="1201">
        <f t="shared" si="35"/>
        <v>40</v>
      </c>
      <c r="J162" s="1154">
        <v>20</v>
      </c>
      <c r="K162" s="1154">
        <v>20</v>
      </c>
      <c r="L162" s="1201"/>
      <c r="M162" s="1202">
        <f t="shared" si="36"/>
        <v>50</v>
      </c>
      <c r="N162" s="1217"/>
      <c r="O162" s="1218"/>
      <c r="P162" s="1219"/>
      <c r="Q162" s="1220"/>
      <c r="R162" s="1218"/>
      <c r="S162" s="1221"/>
      <c r="T162" s="1222"/>
      <c r="U162" s="1218"/>
      <c r="V162" s="1219">
        <v>4</v>
      </c>
      <c r="W162" s="1220"/>
      <c r="X162" s="1218"/>
      <c r="Y162" s="1219"/>
      <c r="Z162" s="609"/>
      <c r="AA162" s="594"/>
      <c r="AB162" s="594"/>
      <c r="AC162" s="594"/>
      <c r="AD162" s="594"/>
      <c r="AE162" s="594"/>
      <c r="AF162" s="594"/>
      <c r="AG162" s="594"/>
      <c r="AH162" s="594"/>
      <c r="AI162" s="594"/>
      <c r="AJ162" s="594"/>
      <c r="AK162" s="594"/>
    </row>
    <row r="163" spans="1:37" s="552" customFormat="1" ht="46.5" customHeight="1">
      <c r="A163" s="949" t="s">
        <v>495</v>
      </c>
      <c r="B163" s="1208" t="s">
        <v>496</v>
      </c>
      <c r="C163" s="1148"/>
      <c r="D163" s="1147">
        <v>9</v>
      </c>
      <c r="E163" s="1148"/>
      <c r="F163" s="1209"/>
      <c r="G163" s="1150">
        <v>3</v>
      </c>
      <c r="H163" s="1200">
        <f t="shared" si="34"/>
        <v>90</v>
      </c>
      <c r="I163" s="1154">
        <f t="shared" si="35"/>
        <v>40</v>
      </c>
      <c r="J163" s="1154">
        <v>20</v>
      </c>
      <c r="K163" s="1154">
        <v>20</v>
      </c>
      <c r="L163" s="1154"/>
      <c r="M163" s="1210">
        <f t="shared" si="36"/>
        <v>50</v>
      </c>
      <c r="N163" s="1211"/>
      <c r="O163" s="962"/>
      <c r="P163" s="1212"/>
      <c r="Q163" s="1213"/>
      <c r="R163" s="962"/>
      <c r="S163" s="1214"/>
      <c r="T163" s="1215"/>
      <c r="U163" s="962"/>
      <c r="V163" s="1212">
        <v>4</v>
      </c>
      <c r="W163" s="1213"/>
      <c r="X163" s="962"/>
      <c r="Y163" s="1212"/>
      <c r="Z163" s="609"/>
      <c r="AA163" s="594"/>
      <c r="AB163" s="594"/>
      <c r="AC163" s="594"/>
      <c r="AD163" s="594"/>
      <c r="AE163" s="594"/>
      <c r="AF163" s="594"/>
      <c r="AG163" s="594"/>
      <c r="AH163" s="594"/>
      <c r="AI163" s="594"/>
      <c r="AJ163" s="594"/>
      <c r="AK163" s="594"/>
    </row>
    <row r="164" spans="1:37" s="552" customFormat="1" ht="48" customHeight="1" thickBot="1">
      <c r="A164" s="1239" t="s">
        <v>497</v>
      </c>
      <c r="B164" s="928" t="s">
        <v>498</v>
      </c>
      <c r="C164" s="1148"/>
      <c r="D164" s="1147">
        <v>9</v>
      </c>
      <c r="E164" s="1148"/>
      <c r="F164" s="1148"/>
      <c r="G164" s="1240">
        <v>3</v>
      </c>
      <c r="H164" s="1154">
        <f>G164*30</f>
        <v>90</v>
      </c>
      <c r="I164" s="1154">
        <f>J164+K164+L164</f>
        <v>36</v>
      </c>
      <c r="J164" s="1154">
        <v>18</v>
      </c>
      <c r="K164" s="1154">
        <v>18</v>
      </c>
      <c r="L164" s="1154"/>
      <c r="M164" s="1196">
        <f>H164-I164</f>
        <v>54</v>
      </c>
      <c r="N164" s="1241"/>
      <c r="O164" s="962"/>
      <c r="P164" s="962"/>
      <c r="Q164" s="1197"/>
      <c r="R164" s="962"/>
      <c r="S164" s="962"/>
      <c r="T164" s="1197"/>
      <c r="U164" s="962"/>
      <c r="V164" s="962">
        <v>4</v>
      </c>
      <c r="W164" s="1197"/>
      <c r="X164" s="962"/>
      <c r="Y164" s="962"/>
      <c r="Z164" s="609"/>
      <c r="AA164" s="594"/>
      <c r="AB164" s="594"/>
      <c r="AC164" s="594"/>
      <c r="AD164" s="594"/>
      <c r="AE164" s="594"/>
      <c r="AF164" s="594"/>
      <c r="AG164" s="594"/>
      <c r="AH164" s="594"/>
      <c r="AI164" s="594"/>
      <c r="AJ164" s="594"/>
      <c r="AK164" s="594"/>
    </row>
    <row r="165" spans="1:37" s="577" customFormat="1" ht="32.25" thickBot="1">
      <c r="A165" s="949" t="s">
        <v>499</v>
      </c>
      <c r="B165" s="1031" t="s">
        <v>500</v>
      </c>
      <c r="C165" s="1187"/>
      <c r="D165" s="1188">
        <v>10</v>
      </c>
      <c r="E165" s="1187"/>
      <c r="F165" s="1198"/>
      <c r="G165" s="1199">
        <v>3</v>
      </c>
      <c r="H165" s="1200">
        <f t="shared" si="34"/>
        <v>90</v>
      </c>
      <c r="I165" s="1201">
        <f t="shared" si="35"/>
        <v>30</v>
      </c>
      <c r="J165" s="1201">
        <v>15</v>
      </c>
      <c r="K165" s="1201"/>
      <c r="L165" s="1201">
        <v>15</v>
      </c>
      <c r="M165" s="1202">
        <f t="shared" si="36"/>
        <v>60</v>
      </c>
      <c r="N165" s="1217"/>
      <c r="O165" s="1218"/>
      <c r="P165" s="1219"/>
      <c r="Q165" s="1220"/>
      <c r="R165" s="1218"/>
      <c r="S165" s="1221"/>
      <c r="T165" s="1222"/>
      <c r="U165" s="1218"/>
      <c r="V165" s="1219"/>
      <c r="W165" s="1220">
        <v>2</v>
      </c>
      <c r="X165" s="1218"/>
      <c r="Y165" s="1219"/>
      <c r="Z165" s="609"/>
      <c r="AA165" s="594"/>
      <c r="AB165" s="594"/>
      <c r="AC165" s="594"/>
      <c r="AD165" s="594"/>
      <c r="AE165" s="594"/>
      <c r="AF165" s="594"/>
      <c r="AG165" s="594"/>
      <c r="AH165" s="594"/>
      <c r="AI165" s="594"/>
      <c r="AJ165" s="594"/>
      <c r="AK165" s="594"/>
    </row>
    <row r="166" spans="1:37" s="577" customFormat="1" ht="47.25">
      <c r="A166" s="949" t="s">
        <v>501</v>
      </c>
      <c r="B166" s="730" t="s">
        <v>502</v>
      </c>
      <c r="C166" s="1148"/>
      <c r="D166" s="1147">
        <v>10</v>
      </c>
      <c r="E166" s="1148"/>
      <c r="F166" s="1209"/>
      <c r="G166" s="1150">
        <v>3</v>
      </c>
      <c r="H166" s="1200">
        <f t="shared" si="34"/>
        <v>90</v>
      </c>
      <c r="I166" s="1154">
        <f t="shared" si="35"/>
        <v>30</v>
      </c>
      <c r="J166" s="1154">
        <v>15</v>
      </c>
      <c r="K166" s="1154"/>
      <c r="L166" s="1154">
        <v>15</v>
      </c>
      <c r="M166" s="1210">
        <f t="shared" si="36"/>
        <v>60</v>
      </c>
      <c r="N166" s="1211"/>
      <c r="O166" s="962"/>
      <c r="P166" s="1212"/>
      <c r="Q166" s="1213"/>
      <c r="R166" s="962"/>
      <c r="S166" s="1214"/>
      <c r="T166" s="1215"/>
      <c r="U166" s="962"/>
      <c r="V166" s="1212"/>
      <c r="W166" s="1213">
        <v>2</v>
      </c>
      <c r="X166" s="962"/>
      <c r="Y166" s="1212"/>
      <c r="Z166" s="609"/>
      <c r="AA166" s="594"/>
      <c r="AB166" s="594"/>
      <c r="AC166" s="594"/>
      <c r="AD166" s="594"/>
      <c r="AE166" s="594"/>
      <c r="AF166" s="594"/>
      <c r="AG166" s="594"/>
      <c r="AH166" s="594"/>
      <c r="AI166" s="594"/>
      <c r="AJ166" s="594"/>
      <c r="AK166" s="594"/>
    </row>
    <row r="167" spans="1:37" s="661" customFormat="1" ht="30.75" customHeight="1" thickBot="1">
      <c r="A167" s="2192" t="s">
        <v>503</v>
      </c>
      <c r="B167" s="2193"/>
      <c r="C167" s="2193"/>
      <c r="D167" s="2193"/>
      <c r="E167" s="2193"/>
      <c r="F167" s="2193"/>
      <c r="G167" s="1242">
        <f aca="true" t="shared" si="37" ref="G167:Y167">G147+G154+G126</f>
        <v>39.5</v>
      </c>
      <c r="H167" s="1243">
        <f t="shared" si="37"/>
        <v>1185</v>
      </c>
      <c r="I167" s="1243">
        <f t="shared" si="37"/>
        <v>535</v>
      </c>
      <c r="J167" s="1243">
        <f t="shared" si="37"/>
        <v>254</v>
      </c>
      <c r="K167" s="1243">
        <f t="shared" si="37"/>
        <v>152</v>
      </c>
      <c r="L167" s="1243">
        <f t="shared" si="37"/>
        <v>129</v>
      </c>
      <c r="M167" s="1243">
        <f t="shared" si="37"/>
        <v>650</v>
      </c>
      <c r="N167" s="1243">
        <f t="shared" si="37"/>
        <v>3</v>
      </c>
      <c r="O167" s="1243">
        <f t="shared" si="37"/>
        <v>0</v>
      </c>
      <c r="P167" s="1243">
        <f t="shared" si="37"/>
        <v>0</v>
      </c>
      <c r="Q167" s="1243">
        <f t="shared" si="37"/>
        <v>8</v>
      </c>
      <c r="R167" s="1243">
        <f t="shared" si="37"/>
        <v>4</v>
      </c>
      <c r="S167" s="1243">
        <f t="shared" si="37"/>
        <v>7</v>
      </c>
      <c r="T167" s="1243">
        <f t="shared" si="37"/>
        <v>6</v>
      </c>
      <c r="U167" s="1243">
        <f t="shared" si="37"/>
        <v>5</v>
      </c>
      <c r="V167" s="1243">
        <f t="shared" si="37"/>
        <v>8</v>
      </c>
      <c r="W167" s="1243">
        <f t="shared" si="37"/>
        <v>4</v>
      </c>
      <c r="X167" s="1243">
        <f t="shared" si="37"/>
        <v>0</v>
      </c>
      <c r="Y167" s="1243">
        <f t="shared" si="37"/>
        <v>0</v>
      </c>
      <c r="Z167" s="857"/>
      <c r="AA167" s="857"/>
      <c r="AB167" s="857"/>
      <c r="AC167" s="857"/>
      <c r="AD167" s="857"/>
      <c r="AE167" s="857"/>
      <c r="AF167" s="857"/>
      <c r="AG167" s="857"/>
      <c r="AH167" s="857"/>
      <c r="AI167" s="857"/>
      <c r="AJ167" s="857"/>
      <c r="AK167" s="857"/>
    </row>
    <row r="168" spans="1:37" s="661" customFormat="1" ht="19.5" customHeight="1" thickBot="1">
      <c r="A168" s="2194" t="s">
        <v>504</v>
      </c>
      <c r="B168" s="2195"/>
      <c r="C168" s="2195"/>
      <c r="D168" s="2195"/>
      <c r="E168" s="2195"/>
      <c r="F168" s="2195"/>
      <c r="G168" s="2195"/>
      <c r="H168" s="2195"/>
      <c r="I168" s="2195"/>
      <c r="J168" s="2195"/>
      <c r="K168" s="2195"/>
      <c r="L168" s="2195"/>
      <c r="M168" s="2195"/>
      <c r="N168" s="2195"/>
      <c r="O168" s="2195"/>
      <c r="P168" s="2195"/>
      <c r="Q168" s="2195"/>
      <c r="R168" s="2195"/>
      <c r="S168" s="2195"/>
      <c r="T168" s="2195"/>
      <c r="U168" s="2195"/>
      <c r="V168" s="2195"/>
      <c r="W168" s="2195"/>
      <c r="X168" s="2195"/>
      <c r="Y168" s="2195"/>
      <c r="Z168" s="857"/>
      <c r="AA168" s="857"/>
      <c r="AB168" s="857"/>
      <c r="AC168" s="857"/>
      <c r="AD168" s="857"/>
      <c r="AE168" s="857"/>
      <c r="AF168" s="857"/>
      <c r="AG168" s="857"/>
      <c r="AH168" s="857"/>
      <c r="AI168" s="857"/>
      <c r="AJ168" s="857"/>
      <c r="AK168" s="857"/>
    </row>
    <row r="169" spans="1:37" s="661" customFormat="1" ht="24" customHeight="1" thickBot="1">
      <c r="A169" s="581">
        <v>1</v>
      </c>
      <c r="B169" s="1244" t="s">
        <v>505</v>
      </c>
      <c r="C169" s="1245"/>
      <c r="D169" s="1246" t="s">
        <v>84</v>
      </c>
      <c r="E169" s="1246"/>
      <c r="F169" s="734"/>
      <c r="G169" s="955">
        <v>3</v>
      </c>
      <c r="H169" s="808">
        <f aca="true" t="shared" si="38" ref="H169:H174">G169*30</f>
        <v>90</v>
      </c>
      <c r="I169" s="884">
        <v>60</v>
      </c>
      <c r="J169" s="1247"/>
      <c r="K169" s="1248"/>
      <c r="L169" s="1248">
        <v>60</v>
      </c>
      <c r="M169" s="1249">
        <f>H169-I169</f>
        <v>30</v>
      </c>
      <c r="N169" s="1250"/>
      <c r="O169" s="941"/>
      <c r="P169" s="941"/>
      <c r="Q169" s="1251"/>
      <c r="R169" s="941"/>
      <c r="S169" s="941"/>
      <c r="T169" s="1251"/>
      <c r="U169" s="941"/>
      <c r="V169" s="941"/>
      <c r="W169" s="1251"/>
      <c r="X169" s="941"/>
      <c r="Y169" s="942"/>
      <c r="Z169" s="857"/>
      <c r="AA169" s="700">
        <v>1</v>
      </c>
      <c r="AB169" s="857"/>
      <c r="AC169" s="857"/>
      <c r="AD169" s="857"/>
      <c r="AE169" s="857"/>
      <c r="AF169" s="857"/>
      <c r="AG169" s="857"/>
      <c r="AH169" s="857"/>
      <c r="AI169" s="857"/>
      <c r="AJ169" s="857"/>
      <c r="AK169" s="857"/>
    </row>
    <row r="170" spans="1:37" s="661" customFormat="1" ht="21.75" customHeight="1" thickBot="1">
      <c r="A170" s="597">
        <v>2</v>
      </c>
      <c r="B170" s="1252" t="s">
        <v>506</v>
      </c>
      <c r="C170" s="805"/>
      <c r="D170" s="806" t="s">
        <v>260</v>
      </c>
      <c r="E170" s="806"/>
      <c r="F170" s="787"/>
      <c r="G170" s="807">
        <v>3</v>
      </c>
      <c r="H170" s="808">
        <f t="shared" si="38"/>
        <v>90</v>
      </c>
      <c r="I170" s="601">
        <v>60</v>
      </c>
      <c r="J170" s="809"/>
      <c r="K170" s="810"/>
      <c r="L170" s="810">
        <v>60</v>
      </c>
      <c r="M170" s="1249">
        <f>H170-I170</f>
        <v>30</v>
      </c>
      <c r="N170" s="1250"/>
      <c r="O170" s="941"/>
      <c r="P170" s="941"/>
      <c r="Q170" s="1251"/>
      <c r="R170" s="941"/>
      <c r="S170" s="941"/>
      <c r="T170" s="1251"/>
      <c r="U170" s="941"/>
      <c r="V170" s="941"/>
      <c r="W170" s="1251"/>
      <c r="X170" s="941"/>
      <c r="Y170" s="942"/>
      <c r="Z170" s="857"/>
      <c r="AA170" s="700">
        <v>2</v>
      </c>
      <c r="AB170" s="857"/>
      <c r="AC170" s="857"/>
      <c r="AD170" s="857"/>
      <c r="AE170" s="857"/>
      <c r="AF170" s="857"/>
      <c r="AG170" s="857"/>
      <c r="AH170" s="857"/>
      <c r="AI170" s="857"/>
      <c r="AJ170" s="857"/>
      <c r="AK170" s="857"/>
    </row>
    <row r="171" spans="1:37" s="661" customFormat="1" ht="38.25" customHeight="1" thickBot="1">
      <c r="A171" s="597">
        <v>3</v>
      </c>
      <c r="B171" s="1252" t="s">
        <v>507</v>
      </c>
      <c r="C171" s="805"/>
      <c r="D171" s="806" t="s">
        <v>445</v>
      </c>
      <c r="E171" s="806"/>
      <c r="F171" s="787"/>
      <c r="G171" s="807">
        <v>1.5</v>
      </c>
      <c r="H171" s="808">
        <f t="shared" si="38"/>
        <v>45</v>
      </c>
      <c r="I171" s="601">
        <v>30</v>
      </c>
      <c r="J171" s="809"/>
      <c r="K171" s="810"/>
      <c r="L171" s="810">
        <v>30</v>
      </c>
      <c r="M171" s="1249">
        <f>H171-I171</f>
        <v>15</v>
      </c>
      <c r="N171" s="1250"/>
      <c r="O171" s="941"/>
      <c r="P171" s="941"/>
      <c r="Q171" s="1251"/>
      <c r="R171" s="941"/>
      <c r="S171" s="941"/>
      <c r="T171" s="1251"/>
      <c r="U171" s="941"/>
      <c r="V171" s="941"/>
      <c r="W171" s="1251"/>
      <c r="X171" s="941"/>
      <c r="Y171" s="942"/>
      <c r="Z171" s="857"/>
      <c r="AA171" s="700">
        <v>3</v>
      </c>
      <c r="AB171" s="857"/>
      <c r="AC171" s="857"/>
      <c r="AD171" s="857"/>
      <c r="AE171" s="857"/>
      <c r="AF171" s="857"/>
      <c r="AG171" s="857"/>
      <c r="AH171" s="857"/>
      <c r="AI171" s="857"/>
      <c r="AJ171" s="857"/>
      <c r="AK171" s="857"/>
    </row>
    <row r="172" spans="1:37" s="661" customFormat="1" ht="33" customHeight="1" thickBot="1">
      <c r="A172" s="637"/>
      <c r="B172" s="1252" t="s">
        <v>507</v>
      </c>
      <c r="C172" s="1253"/>
      <c r="D172" s="1105" t="s">
        <v>209</v>
      </c>
      <c r="E172" s="1105"/>
      <c r="F172" s="992"/>
      <c r="G172" s="993">
        <v>1.5</v>
      </c>
      <c r="H172" s="808">
        <f t="shared" si="38"/>
        <v>45</v>
      </c>
      <c r="I172" s="1254">
        <v>30</v>
      </c>
      <c r="J172" s="1255"/>
      <c r="K172" s="1256"/>
      <c r="L172" s="1256">
        <v>30</v>
      </c>
      <c r="M172" s="1249">
        <f>H172-I172</f>
        <v>15</v>
      </c>
      <c r="N172" s="1250"/>
      <c r="O172" s="941"/>
      <c r="P172" s="941"/>
      <c r="Q172" s="1251"/>
      <c r="R172" s="941"/>
      <c r="S172" s="941"/>
      <c r="T172" s="1251"/>
      <c r="U172" s="941"/>
      <c r="V172" s="941"/>
      <c r="W172" s="1251"/>
      <c r="X172" s="941"/>
      <c r="Y172" s="942"/>
      <c r="Z172" s="857"/>
      <c r="AA172" s="700">
        <v>4</v>
      </c>
      <c r="AB172" s="857"/>
      <c r="AC172" s="857"/>
      <c r="AD172" s="857"/>
      <c r="AE172" s="857"/>
      <c r="AF172" s="857"/>
      <c r="AG172" s="857"/>
      <c r="AH172" s="857"/>
      <c r="AI172" s="857"/>
      <c r="AJ172" s="857"/>
      <c r="AK172" s="857"/>
    </row>
    <row r="173" spans="1:37" s="661" customFormat="1" ht="19.5" customHeight="1" thickBot="1">
      <c r="A173" s="637">
        <v>4</v>
      </c>
      <c r="B173" s="1252" t="s">
        <v>508</v>
      </c>
      <c r="C173" s="1253"/>
      <c r="D173" s="1105" t="s">
        <v>509</v>
      </c>
      <c r="E173" s="1105"/>
      <c r="F173" s="992"/>
      <c r="G173" s="993">
        <v>3.5</v>
      </c>
      <c r="H173" s="808">
        <f t="shared" si="38"/>
        <v>105</v>
      </c>
      <c r="I173" s="1254">
        <v>80</v>
      </c>
      <c r="J173" s="1255"/>
      <c r="K173" s="1256"/>
      <c r="L173" s="1256">
        <v>80</v>
      </c>
      <c r="M173" s="1249">
        <f>H173-I173</f>
        <v>25</v>
      </c>
      <c r="N173" s="1250"/>
      <c r="O173" s="941"/>
      <c r="P173" s="941"/>
      <c r="Q173" s="1251"/>
      <c r="R173" s="941"/>
      <c r="S173" s="941"/>
      <c r="T173" s="1251"/>
      <c r="U173" s="941"/>
      <c r="V173" s="941"/>
      <c r="W173" s="1251"/>
      <c r="X173" s="941"/>
      <c r="Y173" s="942"/>
      <c r="Z173" s="857"/>
      <c r="AA173" s="700">
        <v>4</v>
      </c>
      <c r="AB173" s="857"/>
      <c r="AC173" s="857"/>
      <c r="AD173" s="857"/>
      <c r="AE173" s="857"/>
      <c r="AF173" s="857"/>
      <c r="AG173" s="857"/>
      <c r="AH173" s="857"/>
      <c r="AI173" s="857"/>
      <c r="AJ173" s="857"/>
      <c r="AK173" s="857"/>
    </row>
    <row r="174" spans="1:37" s="661" customFormat="1" ht="19.5" customHeight="1" thickBot="1">
      <c r="A174" s="637">
        <v>5</v>
      </c>
      <c r="B174" s="1257" t="s">
        <v>56</v>
      </c>
      <c r="C174" s="1253"/>
      <c r="D174" s="1105" t="s">
        <v>302</v>
      </c>
      <c r="E174" s="1105"/>
      <c r="F174" s="992"/>
      <c r="G174" s="993">
        <v>7</v>
      </c>
      <c r="H174" s="808">
        <f t="shared" si="38"/>
        <v>210</v>
      </c>
      <c r="I174" s="1254"/>
      <c r="J174" s="1255"/>
      <c r="K174" s="1256"/>
      <c r="L174" s="1256"/>
      <c r="M174" s="648"/>
      <c r="N174" s="1250"/>
      <c r="O174" s="941"/>
      <c r="P174" s="941"/>
      <c r="Q174" s="1251"/>
      <c r="R174" s="941"/>
      <c r="S174" s="941"/>
      <c r="T174" s="1251"/>
      <c r="U174" s="941"/>
      <c r="V174" s="941"/>
      <c r="W174" s="1251"/>
      <c r="X174" s="941"/>
      <c r="Y174" s="942"/>
      <c r="Z174" s="857"/>
      <c r="AA174" s="700">
        <v>4</v>
      </c>
      <c r="AB174" s="857"/>
      <c r="AC174" s="857"/>
      <c r="AD174" s="857"/>
      <c r="AE174" s="857"/>
      <c r="AF174" s="857"/>
      <c r="AG174" s="857"/>
      <c r="AH174" s="857"/>
      <c r="AI174" s="857"/>
      <c r="AJ174" s="857"/>
      <c r="AK174" s="857"/>
    </row>
    <row r="175" spans="1:37" s="661" customFormat="1" ht="19.5" customHeight="1" thickBot="1">
      <c r="A175" s="2196" t="s">
        <v>510</v>
      </c>
      <c r="B175" s="2197"/>
      <c r="C175" s="2197"/>
      <c r="D175" s="2197"/>
      <c r="E175" s="2197"/>
      <c r="F175" s="2198"/>
      <c r="G175" s="699">
        <f aca="true" t="shared" si="39" ref="G175:M175">SUM(G169:G174)</f>
        <v>19.5</v>
      </c>
      <c r="H175" s="1258">
        <f t="shared" si="39"/>
        <v>585</v>
      </c>
      <c r="I175" s="1258">
        <f t="shared" si="39"/>
        <v>260</v>
      </c>
      <c r="J175" s="1258">
        <f t="shared" si="39"/>
        <v>0</v>
      </c>
      <c r="K175" s="1258">
        <f t="shared" si="39"/>
        <v>0</v>
      </c>
      <c r="L175" s="1258">
        <f t="shared" si="39"/>
        <v>260</v>
      </c>
      <c r="M175" s="1258">
        <f t="shared" si="39"/>
        <v>115</v>
      </c>
      <c r="N175" s="658">
        <f aca="true" t="shared" si="40" ref="N175:Y175">SUM(N169:N174)</f>
        <v>0</v>
      </c>
      <c r="O175" s="658">
        <f t="shared" si="40"/>
        <v>0</v>
      </c>
      <c r="P175" s="658">
        <f t="shared" si="40"/>
        <v>0</v>
      </c>
      <c r="Q175" s="658">
        <f t="shared" si="40"/>
        <v>0</v>
      </c>
      <c r="R175" s="658">
        <f t="shared" si="40"/>
        <v>0</v>
      </c>
      <c r="S175" s="658">
        <f t="shared" si="40"/>
        <v>0</v>
      </c>
      <c r="T175" s="658">
        <f t="shared" si="40"/>
        <v>0</v>
      </c>
      <c r="U175" s="658">
        <f t="shared" si="40"/>
        <v>0</v>
      </c>
      <c r="V175" s="658">
        <f t="shared" si="40"/>
        <v>0</v>
      </c>
      <c r="W175" s="658">
        <f t="shared" si="40"/>
        <v>0</v>
      </c>
      <c r="X175" s="658">
        <f t="shared" si="40"/>
        <v>0</v>
      </c>
      <c r="Y175" s="658">
        <f t="shared" si="40"/>
        <v>0</v>
      </c>
      <c r="Z175" s="857"/>
      <c r="AA175" s="700"/>
      <c r="AB175" s="857"/>
      <c r="AC175" s="857"/>
      <c r="AD175" s="857"/>
      <c r="AE175" s="857"/>
      <c r="AF175" s="857"/>
      <c r="AG175" s="857"/>
      <c r="AH175" s="857"/>
      <c r="AI175" s="857"/>
      <c r="AJ175" s="857"/>
      <c r="AK175" s="857"/>
    </row>
    <row r="176" spans="1:37" s="661" customFormat="1" ht="19.5" customHeight="1" thickBot="1">
      <c r="A176" s="2194" t="s">
        <v>511</v>
      </c>
      <c r="B176" s="2195"/>
      <c r="C176" s="2195"/>
      <c r="D176" s="2195"/>
      <c r="E176" s="2195"/>
      <c r="F176" s="2195"/>
      <c r="G176" s="2195"/>
      <c r="H176" s="2195"/>
      <c r="I176" s="2195"/>
      <c r="J176" s="2195"/>
      <c r="K176" s="2195"/>
      <c r="L176" s="2195"/>
      <c r="M176" s="2195"/>
      <c r="N176" s="2195"/>
      <c r="O176" s="2195"/>
      <c r="P176" s="2195"/>
      <c r="Q176" s="2195"/>
      <c r="R176" s="2195"/>
      <c r="S176" s="2195"/>
      <c r="T176" s="2195"/>
      <c r="U176" s="2195"/>
      <c r="V176" s="2195"/>
      <c r="W176" s="2195"/>
      <c r="X176" s="2195"/>
      <c r="Y176" s="2195"/>
      <c r="Z176" s="857"/>
      <c r="AA176" s="700"/>
      <c r="AB176" s="857"/>
      <c r="AC176" s="857"/>
      <c r="AD176" s="857"/>
      <c r="AE176" s="857"/>
      <c r="AF176" s="857"/>
      <c r="AG176" s="857"/>
      <c r="AH176" s="857"/>
      <c r="AI176" s="857"/>
      <c r="AJ176" s="857"/>
      <c r="AK176" s="857"/>
    </row>
    <row r="177" spans="1:37" s="661" customFormat="1" ht="19.5" customHeight="1" thickBot="1">
      <c r="A177" s="1259">
        <v>1</v>
      </c>
      <c r="B177" s="1260" t="s">
        <v>512</v>
      </c>
      <c r="C177" s="1261">
        <v>12</v>
      </c>
      <c r="D177" s="1262"/>
      <c r="E177" s="1262"/>
      <c r="F177" s="1263"/>
      <c r="G177" s="1264">
        <v>1.5</v>
      </c>
      <c r="H177" s="874">
        <f>G177*30</f>
        <v>45</v>
      </c>
      <c r="I177" s="1265"/>
      <c r="J177" s="1265"/>
      <c r="K177" s="1266"/>
      <c r="L177" s="1266"/>
      <c r="M177" s="1267"/>
      <c r="N177" s="1250"/>
      <c r="O177" s="941"/>
      <c r="P177" s="941"/>
      <c r="Q177" s="1251"/>
      <c r="R177" s="941"/>
      <c r="S177" s="941"/>
      <c r="T177" s="1251"/>
      <c r="U177" s="941"/>
      <c r="V177" s="941"/>
      <c r="W177" s="1251"/>
      <c r="X177" s="941"/>
      <c r="Y177" s="942"/>
      <c r="Z177" s="857"/>
      <c r="AA177" s="700">
        <v>4</v>
      </c>
      <c r="AB177" s="857"/>
      <c r="AC177" s="857"/>
      <c r="AD177" s="857"/>
      <c r="AE177" s="857"/>
      <c r="AF177" s="857"/>
      <c r="AG177" s="857"/>
      <c r="AH177" s="857"/>
      <c r="AI177" s="857"/>
      <c r="AJ177" s="857"/>
      <c r="AK177" s="857"/>
    </row>
    <row r="178" spans="1:37" s="661" customFormat="1" ht="19.5" customHeight="1" thickBot="1">
      <c r="A178" s="2199" t="s">
        <v>510</v>
      </c>
      <c r="B178" s="2200"/>
      <c r="C178" s="2200"/>
      <c r="D178" s="2200"/>
      <c r="E178" s="2200"/>
      <c r="F178" s="2201"/>
      <c r="G178" s="858">
        <f aca="true" t="shared" si="41" ref="G178:Y178">G177</f>
        <v>1.5</v>
      </c>
      <c r="H178" s="858">
        <f t="shared" si="41"/>
        <v>45</v>
      </c>
      <c r="I178" s="858">
        <f t="shared" si="41"/>
        <v>0</v>
      </c>
      <c r="J178" s="858">
        <f t="shared" si="41"/>
        <v>0</v>
      </c>
      <c r="K178" s="858">
        <f t="shared" si="41"/>
        <v>0</v>
      </c>
      <c r="L178" s="858">
        <f t="shared" si="41"/>
        <v>0</v>
      </c>
      <c r="M178" s="858">
        <f t="shared" si="41"/>
        <v>0</v>
      </c>
      <c r="N178" s="859">
        <f t="shared" si="41"/>
        <v>0</v>
      </c>
      <c r="O178" s="859">
        <f t="shared" si="41"/>
        <v>0</v>
      </c>
      <c r="P178" s="859">
        <f t="shared" si="41"/>
        <v>0</v>
      </c>
      <c r="Q178" s="859">
        <f t="shared" si="41"/>
        <v>0</v>
      </c>
      <c r="R178" s="859">
        <f t="shared" si="41"/>
        <v>0</v>
      </c>
      <c r="S178" s="859">
        <f t="shared" si="41"/>
        <v>0</v>
      </c>
      <c r="T178" s="859">
        <f t="shared" si="41"/>
        <v>0</v>
      </c>
      <c r="U178" s="859">
        <f t="shared" si="41"/>
        <v>0</v>
      </c>
      <c r="V178" s="859">
        <f t="shared" si="41"/>
        <v>0</v>
      </c>
      <c r="W178" s="859">
        <f t="shared" si="41"/>
        <v>0</v>
      </c>
      <c r="X178" s="859">
        <f t="shared" si="41"/>
        <v>0</v>
      </c>
      <c r="Y178" s="859">
        <f t="shared" si="41"/>
        <v>0</v>
      </c>
      <c r="Z178" s="857"/>
      <c r="AA178" s="857"/>
      <c r="AB178" s="857"/>
      <c r="AC178" s="857"/>
      <c r="AD178" s="857"/>
      <c r="AE178" s="857"/>
      <c r="AF178" s="857"/>
      <c r="AG178" s="857"/>
      <c r="AH178" s="857"/>
      <c r="AI178" s="857"/>
      <c r="AJ178" s="857"/>
      <c r="AK178" s="857"/>
    </row>
    <row r="179" spans="1:37" s="661" customFormat="1" ht="19.5" customHeight="1">
      <c r="A179" s="1268"/>
      <c r="B179" s="1269"/>
      <c r="C179" s="1269"/>
      <c r="D179" s="1269"/>
      <c r="E179" s="1269"/>
      <c r="F179" s="1269"/>
      <c r="G179" s="1270"/>
      <c r="H179" s="1271"/>
      <c r="I179" s="1272"/>
      <c r="J179" s="1271"/>
      <c r="K179" s="1271"/>
      <c r="L179" s="1271"/>
      <c r="M179" s="1271"/>
      <c r="N179" s="1024"/>
      <c r="O179" s="1024"/>
      <c r="P179" s="1024"/>
      <c r="Q179" s="1024"/>
      <c r="R179" s="1024"/>
      <c r="S179" s="1024"/>
      <c r="T179" s="1024"/>
      <c r="U179" s="1024"/>
      <c r="V179" s="1024"/>
      <c r="W179" s="1024"/>
      <c r="X179" s="1024"/>
      <c r="Y179" s="1273"/>
      <c r="Z179" s="857"/>
      <c r="AA179" s="857"/>
      <c r="AB179" s="857"/>
      <c r="AC179" s="857"/>
      <c r="AD179" s="857"/>
      <c r="AE179" s="857"/>
      <c r="AF179" s="857"/>
      <c r="AG179" s="857"/>
      <c r="AH179" s="857"/>
      <c r="AI179" s="857"/>
      <c r="AJ179" s="857"/>
      <c r="AK179" s="857"/>
    </row>
    <row r="180" spans="1:37" s="552" customFormat="1" ht="19.5" customHeight="1" thickBot="1">
      <c r="A180" s="1274"/>
      <c r="B180" s="1275"/>
      <c r="C180" s="1276"/>
      <c r="D180" s="1277"/>
      <c r="E180" s="1277"/>
      <c r="F180" s="1277"/>
      <c r="G180" s="1278"/>
      <c r="H180" s="1278"/>
      <c r="I180" s="1279"/>
      <c r="J180" s="1279"/>
      <c r="K180" s="1280"/>
      <c r="L180" s="1280"/>
      <c r="M180" s="1281"/>
      <c r="N180" s="1282"/>
      <c r="O180" s="1282"/>
      <c r="P180" s="1282"/>
      <c r="Q180" s="1282"/>
      <c r="R180" s="1282"/>
      <c r="S180" s="1282"/>
      <c r="T180" s="1282"/>
      <c r="U180" s="1282"/>
      <c r="V180" s="1282"/>
      <c r="W180" s="1282"/>
      <c r="X180" s="1282"/>
      <c r="Y180" s="1283"/>
      <c r="Z180" s="677"/>
      <c r="AA180" s="1284">
        <v>64.5</v>
      </c>
      <c r="AB180" s="1284">
        <v>64.5</v>
      </c>
      <c r="AC180" s="1284">
        <v>63</v>
      </c>
      <c r="AD180" s="1285">
        <v>61.5</v>
      </c>
      <c r="AE180" s="1286" t="s">
        <v>213</v>
      </c>
      <c r="AF180" s="1287">
        <f>SUM(AA180:AE180)</f>
        <v>253.5</v>
      </c>
      <c r="AG180" s="677"/>
      <c r="AH180" s="677"/>
      <c r="AI180" s="677"/>
      <c r="AJ180" s="677"/>
      <c r="AK180" s="677"/>
    </row>
    <row r="181" spans="1:37" s="1295" customFormat="1" ht="19.5" customHeight="1" thickBot="1">
      <c r="A181" s="2184" t="s">
        <v>513</v>
      </c>
      <c r="B181" s="2184"/>
      <c r="C181" s="2184"/>
      <c r="D181" s="2184"/>
      <c r="E181" s="2184"/>
      <c r="F181" s="2184"/>
      <c r="G181" s="1288">
        <f aca="true" t="shared" si="42" ref="G181:M181">G110+G167+G175+G178</f>
        <v>240.5</v>
      </c>
      <c r="H181" s="1289">
        <f t="shared" si="42"/>
        <v>7215</v>
      </c>
      <c r="I181" s="1289">
        <f t="shared" si="42"/>
        <v>3533</v>
      </c>
      <c r="J181" s="1289">
        <f t="shared" si="42"/>
        <v>1398</v>
      </c>
      <c r="K181" s="1289">
        <f t="shared" si="42"/>
        <v>1028</v>
      </c>
      <c r="L181" s="1289">
        <f t="shared" si="42"/>
        <v>1107</v>
      </c>
      <c r="M181" s="1289">
        <f t="shared" si="42"/>
        <v>3679</v>
      </c>
      <c r="N181" s="1290">
        <f aca="true" t="shared" si="43" ref="N181:Y181">N110+N167</f>
        <v>30</v>
      </c>
      <c r="O181" s="1291">
        <f t="shared" si="43"/>
        <v>29</v>
      </c>
      <c r="P181" s="1291">
        <f t="shared" si="43"/>
        <v>27</v>
      </c>
      <c r="Q181" s="1291">
        <f t="shared" si="43"/>
        <v>27</v>
      </c>
      <c r="R181" s="1291">
        <f t="shared" si="43"/>
        <v>28</v>
      </c>
      <c r="S181" s="1291">
        <f t="shared" si="43"/>
        <v>28</v>
      </c>
      <c r="T181" s="1291">
        <f t="shared" si="43"/>
        <v>23</v>
      </c>
      <c r="U181" s="1291">
        <f t="shared" si="43"/>
        <v>22</v>
      </c>
      <c r="V181" s="1291">
        <f t="shared" si="43"/>
        <v>22</v>
      </c>
      <c r="W181" s="1291">
        <f t="shared" si="43"/>
        <v>22</v>
      </c>
      <c r="X181" s="1291">
        <f t="shared" si="43"/>
        <v>22</v>
      </c>
      <c r="Y181" s="1291">
        <f t="shared" si="43"/>
        <v>18</v>
      </c>
      <c r="Z181" s="1292"/>
      <c r="AA181" s="1293">
        <f>SUMIF($AA$11:$AA$180,"=1",G11:G180)+G23+G24+G25</f>
        <v>64.5</v>
      </c>
      <c r="AB181" s="1293">
        <f>SUMIF($AA$11:$AA$180,"=2",G11:G180)+G26+G27+G28</f>
        <v>65.5</v>
      </c>
      <c r="AC181" s="1293">
        <f>SUMIF($AA$11:$AA$180,"=3",$G11:$G180)</f>
        <v>53</v>
      </c>
      <c r="AD181" s="1293">
        <f>SUMIF($AA$11:$AA$180,"=4",$G11:$G180)</f>
        <v>61.5</v>
      </c>
      <c r="AE181" s="1294" t="s">
        <v>514</v>
      </c>
      <c r="AF181" s="1287">
        <f>SUM(AA181:AE181)</f>
        <v>244.5</v>
      </c>
      <c r="AG181" s="1292"/>
      <c r="AH181" s="1292"/>
      <c r="AI181" s="1292"/>
      <c r="AJ181" s="1292"/>
      <c r="AK181" s="1292"/>
    </row>
    <row r="182" spans="1:37" s="577" customFormat="1" ht="19.5" customHeight="1" thickBot="1">
      <c r="A182" s="1296"/>
      <c r="B182" s="2185" t="s">
        <v>515</v>
      </c>
      <c r="C182" s="2185"/>
      <c r="D182" s="2185"/>
      <c r="E182" s="2185"/>
      <c r="F182" s="2185"/>
      <c r="G182" s="1297">
        <f>G181+G30</f>
        <v>253.5</v>
      </c>
      <c r="H182" s="1298"/>
      <c r="I182" s="1298"/>
      <c r="J182" s="1298"/>
      <c r="K182" s="1298"/>
      <c r="L182" s="1298"/>
      <c r="M182" s="1298"/>
      <c r="N182" s="1298"/>
      <c r="O182" s="1298"/>
      <c r="P182" s="1298"/>
      <c r="Q182" s="1298"/>
      <c r="R182" s="1298"/>
      <c r="S182" s="1298"/>
      <c r="T182" s="1298"/>
      <c r="U182" s="1298"/>
      <c r="V182" s="1298"/>
      <c r="W182" s="1298"/>
      <c r="X182" s="1298"/>
      <c r="Y182" s="1298"/>
      <c r="Z182" s="1299"/>
      <c r="AA182" s="1300" t="s">
        <v>201</v>
      </c>
      <c r="AB182" s="1300" t="s">
        <v>202</v>
      </c>
      <c r="AC182" s="1300" t="s">
        <v>516</v>
      </c>
      <c r="AD182" s="1300" t="s">
        <v>517</v>
      </c>
      <c r="AE182" s="1287"/>
      <c r="AF182" s="1287"/>
      <c r="AG182" s="1287"/>
      <c r="AH182" s="1287"/>
      <c r="AI182" s="1287"/>
      <c r="AJ182" s="1287"/>
      <c r="AK182" s="1287"/>
    </row>
    <row r="183" spans="1:37" s="577" customFormat="1" ht="19.5" customHeight="1" thickBot="1">
      <c r="A183" s="2186" t="s">
        <v>518</v>
      </c>
      <c r="B183" s="2187"/>
      <c r="C183" s="2187"/>
      <c r="D183" s="2187"/>
      <c r="E183" s="2187"/>
      <c r="F183" s="2187"/>
      <c r="G183" s="2187"/>
      <c r="H183" s="2187"/>
      <c r="I183" s="2187"/>
      <c r="J183" s="2187"/>
      <c r="K183" s="2187"/>
      <c r="L183" s="2187"/>
      <c r="M183" s="2188"/>
      <c r="N183" s="1301">
        <f aca="true" t="shared" si="44" ref="N183:S183">N127+N181</f>
        <v>30</v>
      </c>
      <c r="O183" s="1302">
        <f t="shared" si="44"/>
        <v>29</v>
      </c>
      <c r="P183" s="1303">
        <f t="shared" si="44"/>
        <v>27</v>
      </c>
      <c r="Q183" s="1303">
        <f t="shared" si="44"/>
        <v>27</v>
      </c>
      <c r="R183" s="1303">
        <f t="shared" si="44"/>
        <v>28</v>
      </c>
      <c r="S183" s="1303">
        <f t="shared" si="44"/>
        <v>28</v>
      </c>
      <c r="T183" s="1303">
        <v>22</v>
      </c>
      <c r="U183" s="1303">
        <v>22</v>
      </c>
      <c r="V183" s="1303">
        <v>22</v>
      </c>
      <c r="W183" s="1303">
        <v>22</v>
      </c>
      <c r="X183" s="1303">
        <v>22</v>
      </c>
      <c r="Y183" s="1304">
        <v>18</v>
      </c>
      <c r="AA183" s="2189" t="s">
        <v>519</v>
      </c>
      <c r="AB183" s="2189"/>
      <c r="AC183" s="2189"/>
      <c r="AD183" s="2189"/>
      <c r="AE183" s="1305"/>
      <c r="AF183" s="1305"/>
      <c r="AG183" s="1305"/>
      <c r="AH183" s="1305"/>
      <c r="AI183" s="1305"/>
      <c r="AJ183" s="1305"/>
      <c r="AK183" s="1305"/>
    </row>
    <row r="184" spans="1:37" s="552" customFormat="1" ht="19.5" customHeight="1">
      <c r="A184" s="2175" t="s">
        <v>49</v>
      </c>
      <c r="B184" s="2176"/>
      <c r="C184" s="2176"/>
      <c r="D184" s="2176"/>
      <c r="E184" s="2176"/>
      <c r="F184" s="2176"/>
      <c r="G184" s="2176"/>
      <c r="H184" s="2176"/>
      <c r="I184" s="2176"/>
      <c r="J184" s="2176"/>
      <c r="K184" s="2176"/>
      <c r="L184" s="2176"/>
      <c r="M184" s="2177"/>
      <c r="N184" s="1306">
        <f>COUNTIF($C11:$C153,"=1")</f>
        <v>3</v>
      </c>
      <c r="O184" s="1307">
        <f>COUNTIF($C11:$C153,"=2")</f>
        <v>1</v>
      </c>
      <c r="P184" s="1307">
        <f>COUNTIF($C11:$C153,"=3")</f>
        <v>4</v>
      </c>
      <c r="Q184" s="1308">
        <f>COUNTIF($C11:$C153,"=4")</f>
        <v>3</v>
      </c>
      <c r="R184" s="1307">
        <f>COUNTIF($C11:$C153,"=5")</f>
        <v>3</v>
      </c>
      <c r="S184" s="1307">
        <f>COUNTIF($C11:$C153,"=6")</f>
        <v>3</v>
      </c>
      <c r="T184" s="1308">
        <f>COUNTIF($C11:$C153,"=7")</f>
        <v>5</v>
      </c>
      <c r="U184" s="1307">
        <f>COUNTIF($C11:$C153,"=8")</f>
        <v>2</v>
      </c>
      <c r="V184" s="1307">
        <f>COUNTIF($C11:$C153,"=9")</f>
        <v>3</v>
      </c>
      <c r="W184" s="1308">
        <f>COUNTIF($C11:$C153,"=10")</f>
        <v>5</v>
      </c>
      <c r="X184" s="1307">
        <f>COUNTIF($C11:$C153,"=11")</f>
        <v>1</v>
      </c>
      <c r="Y184" s="1309">
        <f>COUNTIF($C11:$C153,"=12")</f>
        <v>2</v>
      </c>
      <c r="AA184" s="1121"/>
      <c r="AB184" s="1121"/>
      <c r="AC184" s="1121"/>
      <c r="AD184" s="1121"/>
      <c r="AE184" s="1121"/>
      <c r="AF184" s="1121"/>
      <c r="AG184" s="1121"/>
      <c r="AH184" s="1121"/>
      <c r="AI184" s="1121"/>
      <c r="AJ184" s="1121"/>
      <c r="AK184" s="1121"/>
    </row>
    <row r="185" spans="1:37" s="552" customFormat="1" ht="19.5" customHeight="1">
      <c r="A185" s="2175" t="s">
        <v>50</v>
      </c>
      <c r="B185" s="2176"/>
      <c r="C185" s="2176"/>
      <c r="D185" s="2176"/>
      <c r="E185" s="2176"/>
      <c r="F185" s="2176"/>
      <c r="G185" s="2176"/>
      <c r="H185" s="2176"/>
      <c r="I185" s="2176"/>
      <c r="J185" s="2176"/>
      <c r="K185" s="2176"/>
      <c r="L185" s="2176"/>
      <c r="M185" s="2177"/>
      <c r="N185" s="1310">
        <f>COUNTIF($D11:$D153,"=1")</f>
        <v>5</v>
      </c>
      <c r="O185" s="1311">
        <f>COUNTIF($D11:$D153,"=2")</f>
        <v>0</v>
      </c>
      <c r="P185" s="1311">
        <f>COUNTIF($D11:$D153,"=3")</f>
        <v>3</v>
      </c>
      <c r="Q185" s="1312">
        <f>COUNTIF($D11:$D153,"=4")</f>
        <v>5</v>
      </c>
      <c r="R185" s="1311">
        <f>COUNTIF($D11:$D153,"=5")</f>
        <v>2</v>
      </c>
      <c r="S185" s="1311">
        <f>COUNTIF($D11:$D153,"=6")</f>
        <v>3</v>
      </c>
      <c r="T185" s="1312">
        <f>COUNTIF($D11:$D153,"=7")</f>
        <v>2</v>
      </c>
      <c r="U185" s="1311">
        <f>COUNTIF($D11:$D153,"=8")</f>
        <v>1</v>
      </c>
      <c r="V185" s="1311">
        <f>COUNTIF($D11:$D153,"=9")</f>
        <v>2</v>
      </c>
      <c r="W185" s="1312">
        <f>COUNTIF($D11:$D153,"=10")</f>
        <v>2</v>
      </c>
      <c r="X185" s="1311">
        <f>COUNTIF($D11:$D153,"=11")</f>
        <v>1</v>
      </c>
      <c r="Y185" s="1313">
        <f>COUNTIF($D11:$D153,"=12")</f>
        <v>2</v>
      </c>
      <c r="AA185" s="1121"/>
      <c r="AB185" s="1121"/>
      <c r="AC185" s="1121"/>
      <c r="AD185" s="1121"/>
      <c r="AE185" s="1121"/>
      <c r="AF185" s="1121"/>
      <c r="AG185" s="1121"/>
      <c r="AH185" s="1121"/>
      <c r="AI185" s="1121"/>
      <c r="AJ185" s="1121"/>
      <c r="AK185" s="1121"/>
    </row>
    <row r="186" spans="1:37" s="552" customFormat="1" ht="19.5" customHeight="1">
      <c r="A186" s="2175" t="s">
        <v>520</v>
      </c>
      <c r="B186" s="2176"/>
      <c r="C186" s="2176"/>
      <c r="D186" s="2176"/>
      <c r="E186" s="2176"/>
      <c r="F186" s="2176"/>
      <c r="G186" s="2176"/>
      <c r="H186" s="2176"/>
      <c r="I186" s="2176"/>
      <c r="J186" s="2176"/>
      <c r="K186" s="2176"/>
      <c r="L186" s="2176"/>
      <c r="M186" s="2177"/>
      <c r="N186" s="1310">
        <f>COUNTIF($F11:$F153,"=1")</f>
        <v>0</v>
      </c>
      <c r="O186" s="1311">
        <f>COUNTIF($F11:$F153,"=2")</f>
        <v>0</v>
      </c>
      <c r="P186" s="1311">
        <f>COUNTIF($F11:$F153,"=3")</f>
        <v>0</v>
      </c>
      <c r="Q186" s="1312">
        <f>COUNTIF($F11:$F153,"=4")</f>
        <v>0</v>
      </c>
      <c r="R186" s="1311">
        <f>COUNTIF($F11:$F153,"=5")</f>
        <v>0</v>
      </c>
      <c r="S186" s="1311">
        <f>COUNTIF($F11:$F153,"=6")</f>
        <v>0</v>
      </c>
      <c r="T186" s="1312">
        <f>COUNTIF($F11:$F153,"=7")</f>
        <v>0</v>
      </c>
      <c r="U186" s="1311">
        <f>COUNTIF($F11:$F153,"=8")</f>
        <v>0</v>
      </c>
      <c r="V186" s="1311">
        <f>COUNTIF($F11:$F153,"=9")</f>
        <v>0</v>
      </c>
      <c r="W186" s="1312">
        <f>COUNTIF($F11:$F153,"=10")</f>
        <v>0</v>
      </c>
      <c r="X186" s="1311">
        <f>COUNTIF($F11:$F153,"=11")</f>
        <v>1</v>
      </c>
      <c r="Y186" s="1313">
        <f>COUNTIF($F11:$F153,"=12")</f>
        <v>0</v>
      </c>
      <c r="AA186" s="1121"/>
      <c r="AB186" s="1121"/>
      <c r="AC186" s="1121"/>
      <c r="AD186" s="1121"/>
      <c r="AE186" s="1121"/>
      <c r="AF186" s="1121"/>
      <c r="AG186" s="1121"/>
      <c r="AH186" s="1121"/>
      <c r="AI186" s="1121"/>
      <c r="AJ186" s="1121"/>
      <c r="AK186" s="1121"/>
    </row>
    <row r="187" spans="1:37" s="552" customFormat="1" ht="19.5" customHeight="1" thickBot="1">
      <c r="A187" s="2175" t="s">
        <v>521</v>
      </c>
      <c r="B187" s="2176"/>
      <c r="C187" s="2176"/>
      <c r="D187" s="2176"/>
      <c r="E187" s="2176"/>
      <c r="F187" s="2176"/>
      <c r="G187" s="2176"/>
      <c r="H187" s="2176"/>
      <c r="I187" s="2176"/>
      <c r="J187" s="2176"/>
      <c r="K187" s="2176"/>
      <c r="L187" s="2176"/>
      <c r="M187" s="2177"/>
      <c r="N187" s="1314">
        <f>COUNTIF($E11:$E153,"=1")</f>
        <v>0</v>
      </c>
      <c r="O187" s="1315">
        <f>COUNTIF($E11:$E153,"=2")</f>
        <v>0</v>
      </c>
      <c r="P187" s="1315">
        <f>COUNTIF($E11:$E153,"=3")</f>
        <v>0</v>
      </c>
      <c r="Q187" s="1316">
        <f>COUNTIF($E11:$E153,"=4")</f>
        <v>1</v>
      </c>
      <c r="R187" s="1315">
        <f>COUNTIF($E11:$E153,"=5")</f>
        <v>0</v>
      </c>
      <c r="S187" s="1315">
        <f>COUNTIF($E11:$E153,"=6")</f>
        <v>0</v>
      </c>
      <c r="T187" s="1316">
        <f>COUNTIF($E11:$E153,"=7")</f>
        <v>0</v>
      </c>
      <c r="U187" s="1315">
        <f>COUNTIF($E11:$E153,"=8")</f>
        <v>2</v>
      </c>
      <c r="V187" s="1315">
        <f>COUNTIF($E11:$E153,"=9")</f>
        <v>1</v>
      </c>
      <c r="W187" s="1316">
        <f>COUNTIF($E11:$E153,"=10")</f>
        <v>0</v>
      </c>
      <c r="X187" s="1315">
        <f>COUNTIF($E11:$E153,"=11")</f>
        <v>1</v>
      </c>
      <c r="Y187" s="1317">
        <f>COUNTIF($E11:$E153,"=12")</f>
        <v>0</v>
      </c>
      <c r="AA187" s="1121"/>
      <c r="AB187" s="1121"/>
      <c r="AC187" s="1121"/>
      <c r="AD187" s="1121"/>
      <c r="AE187" s="1121"/>
      <c r="AF187" s="1121"/>
      <c r="AG187" s="1121"/>
      <c r="AH187" s="1121"/>
      <c r="AI187" s="1121"/>
      <c r="AJ187" s="1121"/>
      <c r="AK187" s="1121"/>
    </row>
    <row r="188" spans="1:25" s="552" customFormat="1" ht="19.5" customHeight="1" thickBot="1">
      <c r="A188" s="2178" t="s">
        <v>285</v>
      </c>
      <c r="B188" s="2178"/>
      <c r="C188" s="2178"/>
      <c r="D188" s="2178"/>
      <c r="E188" s="2178"/>
      <c r="F188" s="2178"/>
      <c r="G188" s="2178"/>
      <c r="H188" s="2178"/>
      <c r="I188" s="2178"/>
      <c r="J188" s="2178"/>
      <c r="K188" s="2178"/>
      <c r="L188" s="2178"/>
      <c r="M188" s="2179"/>
      <c r="N188" s="1318">
        <f>SUM(N184:N187)</f>
        <v>8</v>
      </c>
      <c r="O188" s="1318">
        <f aca="true" t="shared" si="45" ref="O188:X188">SUM(O184:O187)</f>
        <v>1</v>
      </c>
      <c r="P188" s="1318">
        <f t="shared" si="45"/>
        <v>7</v>
      </c>
      <c r="Q188" s="1318">
        <f t="shared" si="45"/>
        <v>9</v>
      </c>
      <c r="R188" s="1318">
        <f t="shared" si="45"/>
        <v>5</v>
      </c>
      <c r="S188" s="1318">
        <f t="shared" si="45"/>
        <v>6</v>
      </c>
      <c r="T188" s="1318">
        <f t="shared" si="45"/>
        <v>7</v>
      </c>
      <c r="U188" s="1318">
        <f t="shared" si="45"/>
        <v>5</v>
      </c>
      <c r="V188" s="1318">
        <f t="shared" si="45"/>
        <v>6</v>
      </c>
      <c r="W188" s="1318">
        <f t="shared" si="45"/>
        <v>7</v>
      </c>
      <c r="X188" s="1318">
        <f t="shared" si="45"/>
        <v>4</v>
      </c>
      <c r="Y188" s="1319">
        <f>SUM(Y184:Y187)</f>
        <v>4</v>
      </c>
    </row>
    <row r="189" spans="1:25" s="552" customFormat="1" ht="19.5" customHeight="1">
      <c r="A189" s="2180" t="s">
        <v>522</v>
      </c>
      <c r="B189" s="2180"/>
      <c r="C189" s="2180"/>
      <c r="D189" s="2180"/>
      <c r="E189" s="2180"/>
      <c r="F189" s="2180"/>
      <c r="G189" s="2180"/>
      <c r="H189" s="2180"/>
      <c r="I189" s="2180"/>
      <c r="J189" s="2180"/>
      <c r="K189" s="2180"/>
      <c r="L189" s="2180"/>
      <c r="M189" s="2180"/>
      <c r="N189" s="567">
        <v>1</v>
      </c>
      <c r="O189" s="564">
        <v>2</v>
      </c>
      <c r="P189" s="564">
        <v>3</v>
      </c>
      <c r="Q189" s="563">
        <v>4</v>
      </c>
      <c r="R189" s="564">
        <v>5</v>
      </c>
      <c r="S189" s="564">
        <v>6</v>
      </c>
      <c r="T189" s="563">
        <v>7</v>
      </c>
      <c r="U189" s="564">
        <v>8</v>
      </c>
      <c r="V189" s="564">
        <v>9</v>
      </c>
      <c r="W189" s="563">
        <v>10</v>
      </c>
      <c r="X189" s="564">
        <v>11</v>
      </c>
      <c r="Y189" s="565">
        <v>12</v>
      </c>
    </row>
    <row r="190" spans="1:25" s="552" customFormat="1" ht="19.5" customHeight="1">
      <c r="A190" s="1320"/>
      <c r="B190" s="1321" t="s">
        <v>523</v>
      </c>
      <c r="C190" s="1322"/>
      <c r="D190" s="554"/>
      <c r="E190" s="1320"/>
      <c r="F190" s="1320"/>
      <c r="G190" s="1323">
        <v>32</v>
      </c>
      <c r="H190" s="1320"/>
      <c r="I190" s="1320"/>
      <c r="J190" s="1320"/>
      <c r="K190" s="1320"/>
      <c r="L190" s="1320"/>
      <c r="M190" s="1320"/>
      <c r="N190" s="566"/>
      <c r="O190" s="566"/>
      <c r="P190" s="566"/>
      <c r="Q190" s="566"/>
      <c r="R190" s="566"/>
      <c r="S190" s="566"/>
      <c r="T190" s="566"/>
      <c r="U190" s="566"/>
      <c r="V190" s="566"/>
      <c r="W190" s="566"/>
      <c r="X190" s="566"/>
      <c r="Y190" s="566"/>
    </row>
    <row r="191" spans="1:25" s="552" customFormat="1" ht="15" customHeight="1">
      <c r="A191" s="1320"/>
      <c r="B191" s="1321" t="s">
        <v>524</v>
      </c>
      <c r="C191" s="1320"/>
      <c r="D191" s="554"/>
      <c r="E191" s="1320"/>
      <c r="F191" s="1320"/>
      <c r="G191" s="1323">
        <v>3</v>
      </c>
      <c r="H191" s="1320"/>
      <c r="I191" s="1320"/>
      <c r="J191" s="1320"/>
      <c r="K191" s="1320"/>
      <c r="L191" s="1320"/>
      <c r="M191" s="1320"/>
      <c r="N191" s="566"/>
      <c r="O191" s="566"/>
      <c r="P191" s="566"/>
      <c r="Q191" s="566"/>
      <c r="R191" s="566"/>
      <c r="S191" s="566"/>
      <c r="T191" s="566"/>
      <c r="U191" s="566"/>
      <c r="V191" s="566"/>
      <c r="W191" s="566"/>
      <c r="X191" s="566"/>
      <c r="Y191" s="566"/>
    </row>
    <row r="192" spans="1:25" s="552" customFormat="1" ht="15.75">
      <c r="A192" s="1320"/>
      <c r="B192" s="1321" t="s">
        <v>525</v>
      </c>
      <c r="C192" s="1320"/>
      <c r="D192" s="554"/>
      <c r="E192" s="1320"/>
      <c r="F192" s="1320"/>
      <c r="G192" s="1323">
        <v>2</v>
      </c>
      <c r="H192" s="1320"/>
      <c r="I192" s="1320"/>
      <c r="J192" s="1320"/>
      <c r="K192" s="1320"/>
      <c r="L192" s="1320"/>
      <c r="M192" s="1320"/>
      <c r="N192" s="1324">
        <f>AA181</f>
        <v>64.5</v>
      </c>
      <c r="O192" s="1324">
        <f>AB181</f>
        <v>65.5</v>
      </c>
      <c r="P192" s="1324">
        <f>AC181</f>
        <v>53</v>
      </c>
      <c r="Q192" s="1324">
        <f>AD181</f>
        <v>61.5</v>
      </c>
      <c r="R192" s="2181">
        <f>N192+O192+P192+Q192</f>
        <v>244.5</v>
      </c>
      <c r="S192" s="2182"/>
      <c r="T192" s="2182"/>
      <c r="U192" s="566"/>
      <c r="V192" s="566"/>
      <c r="W192" s="566"/>
      <c r="X192" s="566"/>
      <c r="Y192" s="566"/>
    </row>
    <row r="193" spans="1:25" s="552" customFormat="1" ht="15.75">
      <c r="A193" s="1320"/>
      <c r="B193" s="1321" t="s">
        <v>526</v>
      </c>
      <c r="C193" s="1320"/>
      <c r="D193" s="554"/>
      <c r="E193" s="1320"/>
      <c r="F193" s="1320"/>
      <c r="G193" s="1323">
        <v>1.5</v>
      </c>
      <c r="H193" s="1320"/>
      <c r="I193" s="1320"/>
      <c r="J193" s="1320"/>
      <c r="K193" s="1320"/>
      <c r="L193" s="1320"/>
      <c r="M193" s="1320"/>
      <c r="N193" s="1325" t="str">
        <f aca="true" t="shared" si="46" ref="N193:Q194">AA182</f>
        <v>курс1</v>
      </c>
      <c r="O193" s="1325" t="str">
        <f t="shared" si="46"/>
        <v>курс2</v>
      </c>
      <c r="P193" s="1325" t="str">
        <f t="shared" si="46"/>
        <v>курс3</v>
      </c>
      <c r="Q193" s="1325" t="str">
        <f t="shared" si="46"/>
        <v>курс4</v>
      </c>
      <c r="R193" s="566"/>
      <c r="S193" s="566"/>
      <c r="T193" s="566"/>
      <c r="U193" s="566"/>
      <c r="V193" s="566"/>
      <c r="W193" s="566"/>
      <c r="X193" s="566"/>
      <c r="Y193" s="566"/>
    </row>
    <row r="194" spans="1:17" s="552" customFormat="1" ht="15.75">
      <c r="A194" s="1320"/>
      <c r="B194" s="1321" t="s">
        <v>527</v>
      </c>
      <c r="C194" s="1320"/>
      <c r="D194" s="554"/>
      <c r="E194" s="1320"/>
      <c r="F194" s="1320"/>
      <c r="G194" s="1323">
        <v>1</v>
      </c>
      <c r="N194" s="2183" t="str">
        <f t="shared" si="46"/>
        <v>Кількість  кредитів</v>
      </c>
      <c r="O194" s="2183"/>
      <c r="P194" s="2183"/>
      <c r="Q194" s="2183"/>
    </row>
    <row r="195" spans="1:17" s="552" customFormat="1" ht="15.75">
      <c r="A195" s="1320"/>
      <c r="B195" s="1320" t="s">
        <v>528</v>
      </c>
      <c r="C195" s="1320"/>
      <c r="D195" s="1322">
        <v>12.5</v>
      </c>
      <c r="E195" s="554" t="s">
        <v>529</v>
      </c>
      <c r="F195" s="1320"/>
      <c r="G195" s="1326">
        <v>6.25</v>
      </c>
      <c r="N195" s="554"/>
      <c r="O195" s="554"/>
      <c r="P195" s="554"/>
      <c r="Q195" s="554"/>
    </row>
    <row r="196" spans="1:17" s="552" customFormat="1" ht="16.5" thickBot="1">
      <c r="A196" s="1320"/>
      <c r="B196" s="1320" t="s">
        <v>530</v>
      </c>
      <c r="C196" s="1320"/>
      <c r="D196" s="1320">
        <v>7</v>
      </c>
      <c r="E196" s="554" t="s">
        <v>531</v>
      </c>
      <c r="F196" s="1320"/>
      <c r="G196" s="1327">
        <f>7*0.75</f>
        <v>5.25</v>
      </c>
      <c r="N196" s="554"/>
      <c r="O196" s="554"/>
      <c r="P196" s="554"/>
      <c r="Q196" s="554"/>
    </row>
    <row r="197" spans="2:7" s="552" customFormat="1" ht="16.5" thickBot="1">
      <c r="B197" s="1320" t="s">
        <v>532</v>
      </c>
      <c r="G197" s="1328">
        <f>SUM(G190:G196)</f>
        <v>51</v>
      </c>
    </row>
    <row r="198" spans="2:7" s="552" customFormat="1" ht="15.75">
      <c r="B198" s="1320"/>
      <c r="G198" s="554"/>
    </row>
    <row r="199" spans="2:7" s="552" customFormat="1" ht="15.75">
      <c r="B199" s="1320"/>
      <c r="G199" s="554"/>
    </row>
    <row r="200" spans="14:38" s="552" customFormat="1" ht="15.75">
      <c r="N200" s="1329"/>
      <c r="O200" s="1329"/>
      <c r="P200" s="1329"/>
      <c r="Q200" s="1329"/>
      <c r="R200" s="1329"/>
      <c r="S200" s="1329"/>
      <c r="T200" s="1329"/>
      <c r="U200" s="1329"/>
      <c r="V200" s="1329"/>
      <c r="W200" s="1329"/>
      <c r="X200" s="1329"/>
      <c r="Y200" s="1329"/>
      <c r="Z200" s="1329"/>
      <c r="AA200" s="1329"/>
      <c r="AB200" s="1329"/>
      <c r="AC200" s="1329"/>
      <c r="AD200" s="1329"/>
      <c r="AE200" s="1329"/>
      <c r="AF200" s="1329"/>
      <c r="AG200" s="1329"/>
      <c r="AH200" s="1329"/>
      <c r="AI200" s="1329"/>
      <c r="AJ200" s="1329"/>
      <c r="AK200" s="1329"/>
      <c r="AL200" s="1330"/>
    </row>
    <row r="201" spans="2:11" s="552" customFormat="1" ht="15.75">
      <c r="B201" s="1331" t="s">
        <v>112</v>
      </c>
      <c r="C201" s="1332"/>
      <c r="D201" s="2172"/>
      <c r="E201" s="1981"/>
      <c r="F201" s="1981"/>
      <c r="G201" s="1333"/>
      <c r="H201" s="2173" t="s">
        <v>113</v>
      </c>
      <c r="I201" s="2174"/>
      <c r="J201" s="2174"/>
      <c r="K201" s="2174"/>
    </row>
    <row r="202" spans="2:38" s="552" customFormat="1" ht="15.75">
      <c r="B202" s="1331"/>
      <c r="C202" s="1332"/>
      <c r="D202" s="1332"/>
      <c r="E202" s="1332"/>
      <c r="F202" s="660"/>
      <c r="G202" s="1333"/>
      <c r="H202" s="1333"/>
      <c r="I202" s="1334"/>
      <c r="J202" s="1335"/>
      <c r="K202" s="1335"/>
      <c r="N202" s="1336"/>
      <c r="O202" s="1337"/>
      <c r="P202" s="1337"/>
      <c r="Q202" s="1337"/>
      <c r="R202" s="1337"/>
      <c r="S202" s="1337"/>
      <c r="T202" s="1337"/>
      <c r="U202" s="1337"/>
      <c r="V202" s="1337"/>
      <c r="W202" s="1337"/>
      <c r="X202" s="1337"/>
      <c r="Y202" s="1337"/>
      <c r="Z202" s="1336"/>
      <c r="AA202" s="1337"/>
      <c r="AB202" s="1337"/>
      <c r="AC202" s="1337"/>
      <c r="AD202" s="1337"/>
      <c r="AE202" s="1337"/>
      <c r="AF202" s="1337"/>
      <c r="AG202" s="1337"/>
      <c r="AH202" s="1337"/>
      <c r="AI202" s="1337"/>
      <c r="AJ202" s="1337"/>
      <c r="AK202" s="1337"/>
      <c r="AL202" s="1337"/>
    </row>
    <row r="203" spans="2:38" s="552" customFormat="1" ht="15.75">
      <c r="B203" s="1331" t="s">
        <v>114</v>
      </c>
      <c r="C203" s="1332"/>
      <c r="D203" s="2172"/>
      <c r="E203" s="1981"/>
      <c r="F203" s="1981"/>
      <c r="G203" s="1333"/>
      <c r="H203" s="2173" t="s">
        <v>115</v>
      </c>
      <c r="I203" s="2174"/>
      <c r="J203" s="2174"/>
      <c r="K203" s="2174"/>
      <c r="N203" s="1336"/>
      <c r="O203" s="1337"/>
      <c r="P203" s="1337"/>
      <c r="Q203" s="1337"/>
      <c r="R203" s="1337"/>
      <c r="S203" s="1337"/>
      <c r="T203" s="1337"/>
      <c r="U203" s="1337"/>
      <c r="V203" s="1337"/>
      <c r="W203" s="1337"/>
      <c r="X203" s="1337"/>
      <c r="Y203" s="1337"/>
      <c r="Z203" s="1336"/>
      <c r="AA203" s="1337"/>
      <c r="AB203" s="1337"/>
      <c r="AC203" s="1337"/>
      <c r="AD203" s="1337"/>
      <c r="AE203" s="1337"/>
      <c r="AF203" s="1337"/>
      <c r="AG203" s="1337"/>
      <c r="AH203" s="1337"/>
      <c r="AI203" s="1337"/>
      <c r="AJ203" s="1337"/>
      <c r="AK203" s="1337"/>
      <c r="AL203" s="1337"/>
    </row>
    <row r="204" spans="14:38" s="552" customFormat="1" ht="15.75">
      <c r="N204" s="1336"/>
      <c r="O204" s="1337"/>
      <c r="P204" s="1337"/>
      <c r="Q204" s="1337"/>
      <c r="R204" s="1337"/>
      <c r="S204" s="1337"/>
      <c r="T204" s="1337"/>
      <c r="U204" s="1337"/>
      <c r="V204" s="1337"/>
      <c r="W204" s="1337"/>
      <c r="X204" s="1337"/>
      <c r="Y204" s="1337"/>
      <c r="Z204" s="1336"/>
      <c r="AA204" s="1337"/>
      <c r="AB204" s="1337"/>
      <c r="AC204" s="1337"/>
      <c r="AD204" s="1337"/>
      <c r="AE204" s="1337"/>
      <c r="AF204" s="1337"/>
      <c r="AG204" s="1337"/>
      <c r="AH204" s="1337"/>
      <c r="AI204" s="1337"/>
      <c r="AJ204" s="1337"/>
      <c r="AK204" s="1337"/>
      <c r="AL204" s="1337"/>
    </row>
    <row r="205" spans="14:38" s="552" customFormat="1" ht="15.75" customHeight="1">
      <c r="N205" s="1336"/>
      <c r="O205" s="1337"/>
      <c r="P205" s="1337"/>
      <c r="Q205" s="1337"/>
      <c r="R205" s="1337"/>
      <c r="S205" s="1337"/>
      <c r="T205" s="1337"/>
      <c r="U205" s="1337"/>
      <c r="V205" s="1337"/>
      <c r="W205" s="1337"/>
      <c r="X205" s="1337"/>
      <c r="Y205" s="1337"/>
      <c r="Z205" s="1336"/>
      <c r="AA205" s="1337"/>
      <c r="AB205" s="1337"/>
      <c r="AC205" s="1337"/>
      <c r="AD205" s="1337"/>
      <c r="AE205" s="1337"/>
      <c r="AF205" s="1337"/>
      <c r="AG205" s="1337"/>
      <c r="AH205" s="1337"/>
      <c r="AI205" s="1337"/>
      <c r="AJ205" s="1337"/>
      <c r="AK205" s="1337"/>
      <c r="AL205" s="1337"/>
    </row>
    <row r="206" spans="14:38" s="552" customFormat="1" ht="15.75">
      <c r="N206" s="1336"/>
      <c r="O206" s="1337"/>
      <c r="P206" s="1337"/>
      <c r="Q206" s="1337"/>
      <c r="R206" s="1337"/>
      <c r="S206" s="1337"/>
      <c r="T206" s="1337"/>
      <c r="U206" s="1337"/>
      <c r="V206" s="1337"/>
      <c r="W206" s="1337"/>
      <c r="X206" s="1337"/>
      <c r="Y206" s="1337"/>
      <c r="Z206" s="1336"/>
      <c r="AA206" s="1337"/>
      <c r="AB206" s="1337"/>
      <c r="AC206" s="1337"/>
      <c r="AD206" s="1337"/>
      <c r="AE206" s="1337"/>
      <c r="AF206" s="1337"/>
      <c r="AG206" s="1337"/>
      <c r="AH206" s="1337"/>
      <c r="AI206" s="1337"/>
      <c r="AJ206" s="1337"/>
      <c r="AK206" s="1337"/>
      <c r="AL206" s="1337"/>
    </row>
    <row r="207" spans="1:38" s="552" customFormat="1" ht="15.75">
      <c r="A207" s="1121"/>
      <c r="B207" s="1338"/>
      <c r="C207" s="548"/>
      <c r="D207" s="548"/>
      <c r="E207" s="548"/>
      <c r="F207" s="1338"/>
      <c r="G207" s="1339"/>
      <c r="H207" s="1338"/>
      <c r="I207" s="1338"/>
      <c r="J207" s="1338"/>
      <c r="K207" s="1338"/>
      <c r="L207" s="548"/>
      <c r="M207" s="548"/>
      <c r="N207" s="1340"/>
      <c r="O207" s="1341"/>
      <c r="P207" s="1341"/>
      <c r="Q207" s="1341"/>
      <c r="R207" s="1341"/>
      <c r="S207" s="1341"/>
      <c r="T207" s="1341"/>
      <c r="U207" s="1341"/>
      <c r="V207" s="1341"/>
      <c r="W207" s="1341"/>
      <c r="X207" s="1341"/>
      <c r="Y207" s="1341"/>
      <c r="Z207" s="1340"/>
      <c r="AA207" s="1341"/>
      <c r="AB207" s="1341"/>
      <c r="AC207" s="1341"/>
      <c r="AD207" s="1341"/>
      <c r="AE207" s="1341"/>
      <c r="AF207" s="1341"/>
      <c r="AG207" s="1341"/>
      <c r="AH207" s="1341"/>
      <c r="AI207" s="1341"/>
      <c r="AJ207" s="1341"/>
      <c r="AK207" s="1341"/>
      <c r="AL207" s="1341"/>
    </row>
    <row r="208" spans="1:38" s="1342" customFormat="1" ht="15.75">
      <c r="A208" s="1121"/>
      <c r="B208" s="1338"/>
      <c r="C208" s="548"/>
      <c r="D208" s="548"/>
      <c r="E208" s="548"/>
      <c r="F208" s="1338"/>
      <c r="G208" s="1339"/>
      <c r="H208" s="1338"/>
      <c r="I208" s="1338"/>
      <c r="J208" s="1338"/>
      <c r="K208" s="1338"/>
      <c r="L208" s="548"/>
      <c r="M208" s="548"/>
      <c r="N208" s="1340"/>
      <c r="O208" s="1341"/>
      <c r="P208" s="1341"/>
      <c r="Q208" s="1341"/>
      <c r="R208" s="1341"/>
      <c r="S208" s="1341"/>
      <c r="T208" s="1341"/>
      <c r="U208" s="1341"/>
      <c r="V208" s="1341"/>
      <c r="W208" s="1341"/>
      <c r="X208" s="1341"/>
      <c r="Y208" s="1341"/>
      <c r="Z208" s="1340"/>
      <c r="AA208" s="1341"/>
      <c r="AB208" s="1341"/>
      <c r="AC208" s="1341"/>
      <c r="AD208" s="1341"/>
      <c r="AE208" s="1341"/>
      <c r="AF208" s="1341"/>
      <c r="AG208" s="1341"/>
      <c r="AH208" s="1341"/>
      <c r="AI208" s="1341"/>
      <c r="AJ208" s="1341"/>
      <c r="AK208" s="1341"/>
      <c r="AL208" s="1341"/>
    </row>
    <row r="209" spans="1:38" s="552" customFormat="1" ht="15.75">
      <c r="A209" s="1121"/>
      <c r="B209" s="1338"/>
      <c r="C209" s="548"/>
      <c r="D209" s="548"/>
      <c r="E209" s="548"/>
      <c r="F209" s="1338"/>
      <c r="G209" s="1339"/>
      <c r="H209" s="1338"/>
      <c r="I209" s="1338"/>
      <c r="J209" s="1338"/>
      <c r="K209" s="1338"/>
      <c r="L209" s="548"/>
      <c r="M209" s="548"/>
      <c r="N209" s="1340"/>
      <c r="O209" s="1341"/>
      <c r="P209" s="1341"/>
      <c r="Q209" s="1341"/>
      <c r="R209" s="1341"/>
      <c r="S209" s="1341"/>
      <c r="T209" s="1341"/>
      <c r="U209" s="1341"/>
      <c r="V209" s="1341"/>
      <c r="W209" s="1341"/>
      <c r="X209" s="1341"/>
      <c r="Y209" s="1341"/>
      <c r="Z209" s="1340"/>
      <c r="AA209" s="1341"/>
      <c r="AB209" s="1341"/>
      <c r="AC209" s="1341"/>
      <c r="AD209" s="1341"/>
      <c r="AE209" s="1341"/>
      <c r="AF209" s="1341"/>
      <c r="AG209" s="1341"/>
      <c r="AH209" s="1341"/>
      <c r="AI209" s="1341"/>
      <c r="AJ209" s="1341"/>
      <c r="AK209" s="1341"/>
      <c r="AL209" s="1341"/>
    </row>
    <row r="210" spans="1:38" s="552" customFormat="1" ht="15.75">
      <c r="A210" s="1121"/>
      <c r="B210" s="1343"/>
      <c r="C210" s="1344"/>
      <c r="D210" s="1344"/>
      <c r="E210" s="1344"/>
      <c r="F210" s="1343"/>
      <c r="G210" s="1345"/>
      <c r="H210" s="1343"/>
      <c r="I210" s="1343"/>
      <c r="J210" s="1343"/>
      <c r="K210" s="1343"/>
      <c r="L210" s="1344"/>
      <c r="M210" s="1344"/>
      <c r="N210" s="1340"/>
      <c r="O210" s="1341"/>
      <c r="P210" s="1341"/>
      <c r="Q210" s="1341"/>
      <c r="R210" s="1341"/>
      <c r="S210" s="1341"/>
      <c r="T210" s="1341"/>
      <c r="U210" s="1341"/>
      <c r="V210" s="1341"/>
      <c r="W210" s="1341"/>
      <c r="X210" s="1341"/>
      <c r="Y210" s="1341"/>
      <c r="Z210" s="1340"/>
      <c r="AA210" s="1341"/>
      <c r="AB210" s="1341"/>
      <c r="AC210" s="1341"/>
      <c r="AD210" s="1341"/>
      <c r="AE210" s="1341"/>
      <c r="AF210" s="1341"/>
      <c r="AG210" s="1341"/>
      <c r="AH210" s="1341"/>
      <c r="AI210" s="1341"/>
      <c r="AJ210" s="1341"/>
      <c r="AK210" s="1341"/>
      <c r="AL210" s="1341"/>
    </row>
    <row r="211" spans="1:38" s="552" customFormat="1" ht="15.75">
      <c r="A211" s="1121"/>
      <c r="B211" s="1343"/>
      <c r="C211" s="1344"/>
      <c r="D211" s="1344"/>
      <c r="E211" s="1344"/>
      <c r="F211" s="1343"/>
      <c r="G211" s="1345"/>
      <c r="H211" s="1343"/>
      <c r="I211" s="1343"/>
      <c r="J211" s="1343"/>
      <c r="K211" s="1343"/>
      <c r="L211" s="1344"/>
      <c r="M211" s="1344"/>
      <c r="N211" s="1340"/>
      <c r="O211" s="1341"/>
      <c r="P211" s="1341"/>
      <c r="Q211" s="1341"/>
      <c r="R211" s="1341"/>
      <c r="S211" s="1341"/>
      <c r="T211" s="1341"/>
      <c r="U211" s="1341"/>
      <c r="V211" s="1341"/>
      <c r="W211" s="1341"/>
      <c r="X211" s="1341"/>
      <c r="Y211" s="1341"/>
      <c r="Z211" s="1340"/>
      <c r="AA211" s="1341"/>
      <c r="AB211" s="1341"/>
      <c r="AC211" s="1341"/>
      <c r="AD211" s="1341"/>
      <c r="AE211" s="1341"/>
      <c r="AF211" s="1341"/>
      <c r="AG211" s="1341"/>
      <c r="AH211" s="1341"/>
      <c r="AI211" s="1341"/>
      <c r="AJ211" s="1341"/>
      <c r="AK211" s="1341"/>
      <c r="AL211" s="1341"/>
    </row>
    <row r="212" spans="1:38" s="552" customFormat="1" ht="15.75">
      <c r="A212" s="1121"/>
      <c r="B212" s="1343"/>
      <c r="C212" s="1344"/>
      <c r="D212" s="1344"/>
      <c r="E212" s="1344"/>
      <c r="F212" s="1343"/>
      <c r="G212" s="1345"/>
      <c r="H212" s="1343"/>
      <c r="I212" s="1343"/>
      <c r="J212" s="1343"/>
      <c r="K212" s="1343"/>
      <c r="L212" s="1344"/>
      <c r="M212" s="1344"/>
      <c r="N212" s="1340"/>
      <c r="O212" s="1341"/>
      <c r="P212" s="1341"/>
      <c r="Q212" s="1341"/>
      <c r="R212" s="1341"/>
      <c r="S212" s="1341"/>
      <c r="T212" s="1341"/>
      <c r="U212" s="1341"/>
      <c r="V212" s="1341"/>
      <c r="W212" s="1341"/>
      <c r="X212" s="1341"/>
      <c r="Y212" s="1341"/>
      <c r="Z212" s="1340"/>
      <c r="AA212" s="1341"/>
      <c r="AB212" s="1341"/>
      <c r="AC212" s="1341"/>
      <c r="AD212" s="1341"/>
      <c r="AE212" s="1341"/>
      <c r="AF212" s="1341"/>
      <c r="AG212" s="1341"/>
      <c r="AH212" s="1341"/>
      <c r="AI212" s="1341"/>
      <c r="AJ212" s="1341"/>
      <c r="AK212" s="1341"/>
      <c r="AL212" s="1341"/>
    </row>
    <row r="213" spans="1:38" s="552" customFormat="1" ht="15.75">
      <c r="A213" s="1121"/>
      <c r="B213" s="1343"/>
      <c r="C213" s="1344"/>
      <c r="D213" s="1344"/>
      <c r="E213" s="1344"/>
      <c r="F213" s="1343"/>
      <c r="G213" s="1345"/>
      <c r="H213" s="1343"/>
      <c r="I213" s="1343"/>
      <c r="J213" s="1343"/>
      <c r="K213" s="1343"/>
      <c r="L213" s="1344"/>
      <c r="M213" s="1344"/>
      <c r="N213" s="1340"/>
      <c r="O213" s="1341"/>
      <c r="P213" s="1341"/>
      <c r="Q213" s="1341"/>
      <c r="R213" s="1341"/>
      <c r="S213" s="1341"/>
      <c r="T213" s="1341"/>
      <c r="U213" s="1341"/>
      <c r="V213" s="1341"/>
      <c r="W213" s="1341"/>
      <c r="X213" s="1341"/>
      <c r="Y213" s="1341"/>
      <c r="Z213" s="1340"/>
      <c r="AA213" s="1341"/>
      <c r="AB213" s="1341"/>
      <c r="AC213" s="1341"/>
      <c r="AD213" s="1341"/>
      <c r="AE213" s="1341"/>
      <c r="AF213" s="1341"/>
      <c r="AG213" s="1341"/>
      <c r="AH213" s="1341"/>
      <c r="AI213" s="1341"/>
      <c r="AJ213" s="1341"/>
      <c r="AK213" s="1341"/>
      <c r="AL213" s="1341"/>
    </row>
    <row r="214" spans="1:38" s="552" customFormat="1" ht="15.75">
      <c r="A214" s="1121"/>
      <c r="B214" s="1343"/>
      <c r="C214" s="1344"/>
      <c r="D214" s="1344"/>
      <c r="E214" s="1344"/>
      <c r="F214" s="1343"/>
      <c r="G214" s="1345"/>
      <c r="H214" s="1343"/>
      <c r="I214" s="1343"/>
      <c r="J214" s="1343"/>
      <c r="K214" s="1343"/>
      <c r="L214" s="1344"/>
      <c r="M214" s="1344"/>
      <c r="N214" s="1340"/>
      <c r="O214" s="1341"/>
      <c r="P214" s="1341"/>
      <c r="Q214" s="1341"/>
      <c r="R214" s="1341"/>
      <c r="S214" s="1341"/>
      <c r="T214" s="1341"/>
      <c r="U214" s="1341"/>
      <c r="V214" s="1341"/>
      <c r="W214" s="1341"/>
      <c r="X214" s="1341"/>
      <c r="Y214" s="1341"/>
      <c r="Z214" s="1340"/>
      <c r="AA214" s="1341"/>
      <c r="AB214" s="1341"/>
      <c r="AC214" s="1341"/>
      <c r="AD214" s="1341"/>
      <c r="AE214" s="1341"/>
      <c r="AF214" s="1341"/>
      <c r="AG214" s="1341"/>
      <c r="AH214" s="1341"/>
      <c r="AI214" s="1341"/>
      <c r="AJ214" s="1341"/>
      <c r="AK214" s="1341"/>
      <c r="AL214" s="1341"/>
    </row>
    <row r="215" spans="1:38" s="552" customFormat="1" ht="15.75">
      <c r="A215" s="1121"/>
      <c r="B215" s="1343"/>
      <c r="C215" s="1344"/>
      <c r="D215" s="1344"/>
      <c r="E215" s="1344"/>
      <c r="F215" s="1343"/>
      <c r="G215" s="1345"/>
      <c r="H215" s="1343"/>
      <c r="I215" s="1343"/>
      <c r="J215" s="1343"/>
      <c r="K215" s="1343"/>
      <c r="L215" s="1344"/>
      <c r="M215" s="1344"/>
      <c r="N215" s="1340"/>
      <c r="O215" s="1341"/>
      <c r="P215" s="1341"/>
      <c r="Q215" s="1341"/>
      <c r="R215" s="1341"/>
      <c r="S215" s="1341"/>
      <c r="T215" s="1341"/>
      <c r="U215" s="1341"/>
      <c r="V215" s="1341"/>
      <c r="W215" s="1341"/>
      <c r="X215" s="1341"/>
      <c r="Y215" s="1341"/>
      <c r="Z215" s="1340"/>
      <c r="AA215" s="1341"/>
      <c r="AB215" s="1341"/>
      <c r="AC215" s="1341"/>
      <c r="AD215" s="1341"/>
      <c r="AE215" s="1341"/>
      <c r="AF215" s="1341"/>
      <c r="AG215" s="1341"/>
      <c r="AH215" s="1341"/>
      <c r="AI215" s="1341"/>
      <c r="AJ215" s="1341"/>
      <c r="AK215" s="1341"/>
      <c r="AL215" s="1341"/>
    </row>
    <row r="216" spans="1:38" s="552" customFormat="1" ht="15.75">
      <c r="A216" s="1121"/>
      <c r="B216" s="1343"/>
      <c r="C216" s="1344"/>
      <c r="D216" s="1344"/>
      <c r="E216" s="1344"/>
      <c r="F216" s="1343"/>
      <c r="G216" s="1345"/>
      <c r="H216" s="1343"/>
      <c r="I216" s="1343"/>
      <c r="J216" s="1343"/>
      <c r="K216" s="1343"/>
      <c r="L216" s="1344"/>
      <c r="M216" s="1344"/>
      <c r="N216" s="1340"/>
      <c r="O216" s="1341"/>
      <c r="P216" s="1341"/>
      <c r="Q216" s="1341"/>
      <c r="R216" s="1341"/>
      <c r="S216" s="1341"/>
      <c r="T216" s="1341"/>
      <c r="U216" s="1341"/>
      <c r="V216" s="1341"/>
      <c r="W216" s="1341"/>
      <c r="X216" s="1341"/>
      <c r="Y216" s="1341"/>
      <c r="Z216" s="1340"/>
      <c r="AA216" s="1341"/>
      <c r="AB216" s="1341"/>
      <c r="AC216" s="1341"/>
      <c r="AD216" s="1341"/>
      <c r="AE216" s="1341"/>
      <c r="AF216" s="1341"/>
      <c r="AG216" s="1341"/>
      <c r="AH216" s="1341"/>
      <c r="AI216" s="1341"/>
      <c r="AJ216" s="1341"/>
      <c r="AK216" s="1341"/>
      <c r="AL216" s="1341"/>
    </row>
    <row r="217" spans="1:38" s="552" customFormat="1" ht="15.75">
      <c r="A217" s="1121"/>
      <c r="B217" s="1343"/>
      <c r="C217" s="1344"/>
      <c r="D217" s="1344"/>
      <c r="E217" s="1344"/>
      <c r="F217" s="1343"/>
      <c r="G217" s="1345"/>
      <c r="H217" s="1343"/>
      <c r="I217" s="1343"/>
      <c r="J217" s="1343"/>
      <c r="K217" s="1343"/>
      <c r="L217" s="1344"/>
      <c r="M217" s="1344"/>
      <c r="N217" s="1340"/>
      <c r="O217" s="1341"/>
      <c r="P217" s="1341"/>
      <c r="Q217" s="1341"/>
      <c r="R217" s="1341"/>
      <c r="S217" s="1341"/>
      <c r="T217" s="1341"/>
      <c r="U217" s="1341"/>
      <c r="V217" s="1341"/>
      <c r="W217" s="1341"/>
      <c r="X217" s="1341"/>
      <c r="Y217" s="1341"/>
      <c r="Z217" s="1340"/>
      <c r="AA217" s="1341"/>
      <c r="AB217" s="1341"/>
      <c r="AC217" s="1341"/>
      <c r="AD217" s="1341"/>
      <c r="AE217" s="1341"/>
      <c r="AF217" s="1341"/>
      <c r="AG217" s="1341"/>
      <c r="AH217" s="1341"/>
      <c r="AI217" s="1341"/>
      <c r="AJ217" s="1341"/>
      <c r="AK217" s="1341"/>
      <c r="AL217" s="1341"/>
    </row>
    <row r="218" spans="1:38" s="552" customFormat="1" ht="15.75">
      <c r="A218" s="1121"/>
      <c r="B218" s="1343"/>
      <c r="C218" s="1344"/>
      <c r="D218" s="1344"/>
      <c r="E218" s="1344"/>
      <c r="F218" s="1343"/>
      <c r="G218" s="1345"/>
      <c r="H218" s="1343"/>
      <c r="I218" s="1343"/>
      <c r="J218" s="1343"/>
      <c r="K218" s="1343"/>
      <c r="L218" s="1344"/>
      <c r="M218" s="1344"/>
      <c r="N218" s="1340"/>
      <c r="O218" s="1341"/>
      <c r="P218" s="1341"/>
      <c r="Q218" s="1341"/>
      <c r="R218" s="1341"/>
      <c r="S218" s="1341"/>
      <c r="T218" s="1341"/>
      <c r="U218" s="1341"/>
      <c r="V218" s="1341"/>
      <c r="W218" s="1341"/>
      <c r="X218" s="1341"/>
      <c r="Y218" s="1341"/>
      <c r="Z218" s="1340"/>
      <c r="AA218" s="1341"/>
      <c r="AB218" s="1341"/>
      <c r="AC218" s="1341"/>
      <c r="AD218" s="1341"/>
      <c r="AE218" s="1341"/>
      <c r="AF218" s="1341"/>
      <c r="AG218" s="1341"/>
      <c r="AH218" s="1341"/>
      <c r="AI218" s="1341"/>
      <c r="AJ218" s="1341"/>
      <c r="AK218" s="1341"/>
      <c r="AL218" s="1341"/>
    </row>
    <row r="219" spans="1:38" s="552" customFormat="1" ht="15.75">
      <c r="A219" s="1121"/>
      <c r="B219" s="1343"/>
      <c r="C219" s="1344"/>
      <c r="D219" s="1344"/>
      <c r="E219" s="1344"/>
      <c r="F219" s="1343"/>
      <c r="G219" s="1345"/>
      <c r="H219" s="1343"/>
      <c r="I219" s="1343"/>
      <c r="J219" s="1343"/>
      <c r="K219" s="1343"/>
      <c r="L219" s="1344"/>
      <c r="M219" s="1344"/>
      <c r="N219" s="920"/>
      <c r="O219" s="920"/>
      <c r="P219" s="920"/>
      <c r="Q219" s="920"/>
      <c r="R219" s="920"/>
      <c r="S219" s="920"/>
      <c r="T219" s="920"/>
      <c r="U219" s="920"/>
      <c r="V219" s="920"/>
      <c r="W219" s="920"/>
      <c r="X219" s="920"/>
      <c r="Y219" s="920"/>
      <c r="Z219" s="920"/>
      <c r="AA219" s="920"/>
      <c r="AB219" s="920"/>
      <c r="AC219" s="920"/>
      <c r="AD219" s="920"/>
      <c r="AE219" s="920"/>
      <c r="AF219" s="920"/>
      <c r="AG219" s="920"/>
      <c r="AH219" s="920"/>
      <c r="AI219" s="920"/>
      <c r="AJ219" s="920"/>
      <c r="AK219" s="920"/>
      <c r="AL219" s="920"/>
    </row>
    <row r="220" spans="1:38" s="552" customFormat="1" ht="15.75">
      <c r="A220" s="1121"/>
      <c r="B220" s="1343"/>
      <c r="C220" s="1344"/>
      <c r="D220" s="1344"/>
      <c r="E220" s="1344"/>
      <c r="F220" s="1343"/>
      <c r="G220" s="1345"/>
      <c r="H220" s="1343"/>
      <c r="I220" s="1343"/>
      <c r="J220" s="1343"/>
      <c r="K220" s="1343"/>
      <c r="L220" s="1344"/>
      <c r="M220" s="1344"/>
      <c r="N220" s="920"/>
      <c r="O220" s="920"/>
      <c r="P220" s="920"/>
      <c r="Q220" s="920"/>
      <c r="R220" s="920"/>
      <c r="S220" s="920"/>
      <c r="T220" s="920"/>
      <c r="U220" s="920"/>
      <c r="V220" s="920"/>
      <c r="W220" s="920"/>
      <c r="X220" s="920"/>
      <c r="Y220" s="920"/>
      <c r="Z220" s="920"/>
      <c r="AA220" s="920"/>
      <c r="AB220" s="920"/>
      <c r="AC220" s="920"/>
      <c r="AD220" s="920"/>
      <c r="AE220" s="920"/>
      <c r="AF220" s="920"/>
      <c r="AG220" s="920"/>
      <c r="AH220" s="920"/>
      <c r="AI220" s="920"/>
      <c r="AJ220" s="920"/>
      <c r="AK220" s="920"/>
      <c r="AL220" s="920"/>
    </row>
    <row r="221" spans="1:38" s="552" customFormat="1" ht="15.75">
      <c r="A221" s="1121"/>
      <c r="B221" s="1343"/>
      <c r="C221" s="1344"/>
      <c r="D221" s="1344"/>
      <c r="E221" s="1344"/>
      <c r="F221" s="1343"/>
      <c r="G221" s="1345"/>
      <c r="H221" s="1343"/>
      <c r="I221" s="1343"/>
      <c r="J221" s="1343"/>
      <c r="K221" s="1343"/>
      <c r="L221" s="1344"/>
      <c r="M221" s="1344"/>
      <c r="N221" s="920"/>
      <c r="O221" s="920"/>
      <c r="P221" s="920"/>
      <c r="Q221" s="920"/>
      <c r="R221" s="920"/>
      <c r="S221" s="920"/>
      <c r="T221" s="920"/>
      <c r="U221" s="920"/>
      <c r="V221" s="920"/>
      <c r="W221" s="920"/>
      <c r="X221" s="920"/>
      <c r="Y221" s="920"/>
      <c r="Z221" s="920"/>
      <c r="AA221" s="920"/>
      <c r="AB221" s="920"/>
      <c r="AC221" s="920"/>
      <c r="AD221" s="920"/>
      <c r="AE221" s="920"/>
      <c r="AF221" s="920"/>
      <c r="AG221" s="920"/>
      <c r="AH221" s="920"/>
      <c r="AI221" s="920"/>
      <c r="AJ221" s="920"/>
      <c r="AK221" s="920"/>
      <c r="AL221" s="920"/>
    </row>
    <row r="222" spans="1:38" s="552" customFormat="1" ht="15.75">
      <c r="A222" s="1121"/>
      <c r="B222" s="920"/>
      <c r="C222" s="1122"/>
      <c r="D222" s="1123"/>
      <c r="E222" s="1123"/>
      <c r="F222" s="1122"/>
      <c r="G222" s="1122"/>
      <c r="H222" s="1122"/>
      <c r="I222" s="920"/>
      <c r="J222" s="920"/>
      <c r="K222" s="920"/>
      <c r="L222" s="920"/>
      <c r="M222" s="920"/>
      <c r="N222" s="920"/>
      <c r="O222" s="920"/>
      <c r="P222" s="920"/>
      <c r="Q222" s="920"/>
      <c r="R222" s="920"/>
      <c r="S222" s="920"/>
      <c r="T222" s="920"/>
      <c r="U222" s="920"/>
      <c r="V222" s="920"/>
      <c r="W222" s="920"/>
      <c r="X222" s="920"/>
      <c r="Y222" s="920"/>
      <c r="Z222" s="920"/>
      <c r="AA222" s="920"/>
      <c r="AB222" s="920"/>
      <c r="AC222" s="920"/>
      <c r="AD222" s="920"/>
      <c r="AE222" s="920"/>
      <c r="AF222" s="920"/>
      <c r="AG222" s="920"/>
      <c r="AH222" s="920"/>
      <c r="AI222" s="920"/>
      <c r="AJ222" s="920"/>
      <c r="AK222" s="920"/>
      <c r="AL222" s="920"/>
    </row>
    <row r="223" spans="1:38" s="552" customFormat="1" ht="15.75">
      <c r="A223" s="1121"/>
      <c r="B223" s="920"/>
      <c r="C223" s="1122"/>
      <c r="D223" s="1123"/>
      <c r="E223" s="1123"/>
      <c r="F223" s="1122"/>
      <c r="G223" s="1122"/>
      <c r="H223" s="1122"/>
      <c r="I223" s="920"/>
      <c r="J223" s="920"/>
      <c r="K223" s="920"/>
      <c r="L223" s="920"/>
      <c r="M223" s="920"/>
      <c r="N223" s="920"/>
      <c r="O223" s="920"/>
      <c r="P223" s="920"/>
      <c r="Q223" s="920"/>
      <c r="R223" s="920"/>
      <c r="S223" s="920"/>
      <c r="T223" s="920"/>
      <c r="U223" s="920"/>
      <c r="V223" s="920"/>
      <c r="W223" s="920"/>
      <c r="X223" s="920"/>
      <c r="Y223" s="920"/>
      <c r="Z223" s="920"/>
      <c r="AA223" s="920"/>
      <c r="AB223" s="920"/>
      <c r="AC223" s="920"/>
      <c r="AD223" s="920"/>
      <c r="AE223" s="920"/>
      <c r="AF223" s="920"/>
      <c r="AG223" s="920"/>
      <c r="AH223" s="920"/>
      <c r="AI223" s="920"/>
      <c r="AJ223" s="920"/>
      <c r="AK223" s="920"/>
      <c r="AL223" s="920"/>
    </row>
    <row r="224" spans="1:38" s="552" customFormat="1" ht="15.75">
      <c r="A224" s="1121"/>
      <c r="B224" s="920"/>
      <c r="C224" s="1122"/>
      <c r="D224" s="1123"/>
      <c r="E224" s="1123"/>
      <c r="F224" s="1122"/>
      <c r="G224" s="1122"/>
      <c r="H224" s="1122"/>
      <c r="I224" s="920"/>
      <c r="J224" s="920"/>
      <c r="K224" s="920"/>
      <c r="L224" s="920"/>
      <c r="M224" s="920"/>
      <c r="N224" s="920"/>
      <c r="O224" s="920"/>
      <c r="P224" s="920"/>
      <c r="Q224" s="920"/>
      <c r="R224" s="920"/>
      <c r="S224" s="920"/>
      <c r="T224" s="920"/>
      <c r="U224" s="920"/>
      <c r="V224" s="920"/>
      <c r="W224" s="920"/>
      <c r="X224" s="920"/>
      <c r="Y224" s="920"/>
      <c r="Z224" s="920"/>
      <c r="AA224" s="920"/>
      <c r="AB224" s="920"/>
      <c r="AC224" s="920"/>
      <c r="AD224" s="920"/>
      <c r="AE224" s="920"/>
      <c r="AF224" s="920"/>
      <c r="AG224" s="920"/>
      <c r="AH224" s="920"/>
      <c r="AI224" s="920"/>
      <c r="AJ224" s="920"/>
      <c r="AK224" s="920"/>
      <c r="AL224" s="920"/>
    </row>
    <row r="225" spans="1:38" s="552" customFormat="1" ht="15.75">
      <c r="A225" s="1121"/>
      <c r="B225" s="920"/>
      <c r="C225" s="1122"/>
      <c r="D225" s="1123"/>
      <c r="E225" s="1123"/>
      <c r="F225" s="1122"/>
      <c r="G225" s="1122"/>
      <c r="H225" s="1122"/>
      <c r="I225" s="920"/>
      <c r="J225" s="920"/>
      <c r="K225" s="920"/>
      <c r="L225" s="920"/>
      <c r="M225" s="920"/>
      <c r="N225" s="920"/>
      <c r="O225" s="920"/>
      <c r="P225" s="920"/>
      <c r="Q225" s="920"/>
      <c r="R225" s="920"/>
      <c r="S225" s="920"/>
      <c r="T225" s="920"/>
      <c r="U225" s="920"/>
      <c r="V225" s="920"/>
      <c r="W225" s="920"/>
      <c r="X225" s="920"/>
      <c r="Y225" s="920"/>
      <c r="Z225" s="920"/>
      <c r="AA225" s="920"/>
      <c r="AB225" s="920"/>
      <c r="AC225" s="920"/>
      <c r="AD225" s="920"/>
      <c r="AE225" s="920"/>
      <c r="AF225" s="920"/>
      <c r="AG225" s="920"/>
      <c r="AH225" s="920"/>
      <c r="AI225" s="920"/>
      <c r="AJ225" s="920"/>
      <c r="AK225" s="920"/>
      <c r="AL225" s="920"/>
    </row>
    <row r="226" spans="1:38" s="552" customFormat="1" ht="15.75">
      <c r="A226" s="1121"/>
      <c r="B226" s="920"/>
      <c r="C226" s="1122"/>
      <c r="D226" s="1123"/>
      <c r="E226" s="1123"/>
      <c r="F226" s="1122"/>
      <c r="G226" s="1122"/>
      <c r="H226" s="1122"/>
      <c r="I226" s="920"/>
      <c r="J226" s="920"/>
      <c r="K226" s="920"/>
      <c r="L226" s="920"/>
      <c r="M226" s="920"/>
      <c r="N226" s="920"/>
      <c r="O226" s="920"/>
      <c r="P226" s="920"/>
      <c r="Q226" s="920"/>
      <c r="R226" s="920"/>
      <c r="S226" s="920"/>
      <c r="T226" s="920"/>
      <c r="U226" s="920"/>
      <c r="V226" s="920"/>
      <c r="W226" s="920"/>
      <c r="X226" s="920"/>
      <c r="Y226" s="920"/>
      <c r="Z226" s="920"/>
      <c r="AA226" s="920"/>
      <c r="AB226" s="920"/>
      <c r="AC226" s="920"/>
      <c r="AD226" s="920"/>
      <c r="AE226" s="920"/>
      <c r="AF226" s="920"/>
      <c r="AG226" s="920"/>
      <c r="AH226" s="920"/>
      <c r="AI226" s="920"/>
      <c r="AJ226" s="920"/>
      <c r="AK226" s="920"/>
      <c r="AL226" s="920"/>
    </row>
    <row r="227" spans="1:38" s="552" customFormat="1" ht="15.75">
      <c r="A227" s="1121"/>
      <c r="B227" s="920"/>
      <c r="C227" s="1122"/>
      <c r="D227" s="1123"/>
      <c r="E227" s="1123"/>
      <c r="F227" s="1122"/>
      <c r="G227" s="1122"/>
      <c r="H227" s="1122"/>
      <c r="I227" s="920"/>
      <c r="J227" s="920"/>
      <c r="K227" s="920"/>
      <c r="L227" s="920"/>
      <c r="M227" s="920"/>
      <c r="N227" s="920"/>
      <c r="O227" s="920"/>
      <c r="P227" s="920"/>
      <c r="Q227" s="920"/>
      <c r="R227" s="920"/>
      <c r="S227" s="920"/>
      <c r="T227" s="920"/>
      <c r="U227" s="920"/>
      <c r="V227" s="920"/>
      <c r="W227" s="920"/>
      <c r="X227" s="920"/>
      <c r="Y227" s="920"/>
      <c r="Z227" s="920"/>
      <c r="AA227" s="920"/>
      <c r="AB227" s="920"/>
      <c r="AC227" s="920"/>
      <c r="AD227" s="920"/>
      <c r="AE227" s="920"/>
      <c r="AF227" s="920"/>
      <c r="AG227" s="920"/>
      <c r="AH227" s="920"/>
      <c r="AI227" s="920"/>
      <c r="AJ227" s="920"/>
      <c r="AK227" s="920"/>
      <c r="AL227" s="920"/>
    </row>
    <row r="228" spans="1:38" s="552" customFormat="1" ht="15.75">
      <c r="A228" s="1121"/>
      <c r="B228" s="920"/>
      <c r="C228" s="1122"/>
      <c r="D228" s="1123"/>
      <c r="E228" s="1123"/>
      <c r="F228" s="1122"/>
      <c r="G228" s="1124"/>
      <c r="H228" s="1122"/>
      <c r="I228" s="920"/>
      <c r="J228" s="920"/>
      <c r="K228" s="920"/>
      <c r="L228" s="920"/>
      <c r="M228" s="920"/>
      <c r="N228" s="920"/>
      <c r="O228" s="920"/>
      <c r="P228" s="920"/>
      <c r="Q228" s="920"/>
      <c r="R228" s="920"/>
      <c r="S228" s="920"/>
      <c r="T228" s="920"/>
      <c r="U228" s="920"/>
      <c r="V228" s="920"/>
      <c r="W228" s="920"/>
      <c r="X228" s="920"/>
      <c r="Y228" s="920"/>
      <c r="Z228" s="920"/>
      <c r="AA228" s="920"/>
      <c r="AB228" s="920"/>
      <c r="AC228" s="920"/>
      <c r="AD228" s="920"/>
      <c r="AE228" s="920"/>
      <c r="AF228" s="920"/>
      <c r="AG228" s="920"/>
      <c r="AH228" s="920"/>
      <c r="AI228" s="920"/>
      <c r="AJ228" s="920"/>
      <c r="AK228" s="920"/>
      <c r="AL228" s="920"/>
    </row>
    <row r="229" spans="1:38" s="552" customFormat="1" ht="15.75">
      <c r="A229" s="1121"/>
      <c r="B229" s="920"/>
      <c r="C229" s="1122"/>
      <c r="D229" s="1123"/>
      <c r="E229" s="1123"/>
      <c r="F229" s="1122"/>
      <c r="G229" s="1124"/>
      <c r="H229" s="1122"/>
      <c r="I229" s="920"/>
      <c r="J229" s="920"/>
      <c r="K229" s="920"/>
      <c r="L229" s="920"/>
      <c r="M229" s="920"/>
      <c r="N229" s="920"/>
      <c r="O229" s="920"/>
      <c r="P229" s="920"/>
      <c r="Q229" s="920"/>
      <c r="R229" s="920"/>
      <c r="S229" s="920"/>
      <c r="T229" s="920"/>
      <c r="U229" s="920"/>
      <c r="V229" s="920"/>
      <c r="W229" s="920"/>
      <c r="X229" s="920"/>
      <c r="Y229" s="920"/>
      <c r="Z229" s="920"/>
      <c r="AA229" s="920"/>
      <c r="AB229" s="920"/>
      <c r="AC229" s="920"/>
      <c r="AD229" s="920"/>
      <c r="AE229" s="920"/>
      <c r="AF229" s="920"/>
      <c r="AG229" s="920"/>
      <c r="AH229" s="920"/>
      <c r="AI229" s="920"/>
      <c r="AJ229" s="920"/>
      <c r="AK229" s="920"/>
      <c r="AL229" s="920"/>
    </row>
    <row r="230" spans="1:38" s="552" customFormat="1" ht="15.75">
      <c r="A230" s="1121"/>
      <c r="B230" s="920"/>
      <c r="C230" s="1122"/>
      <c r="D230" s="1123"/>
      <c r="E230" s="1123"/>
      <c r="F230" s="1122"/>
      <c r="G230" s="1124"/>
      <c r="H230" s="1122"/>
      <c r="I230" s="920"/>
      <c r="J230" s="920"/>
      <c r="K230" s="920"/>
      <c r="L230" s="920"/>
      <c r="M230" s="920"/>
      <c r="N230" s="920"/>
      <c r="O230" s="920"/>
      <c r="P230" s="920"/>
      <c r="Q230" s="920"/>
      <c r="R230" s="920"/>
      <c r="S230" s="920"/>
      <c r="T230" s="920"/>
      <c r="U230" s="920"/>
      <c r="V230" s="920"/>
      <c r="W230" s="920"/>
      <c r="X230" s="920"/>
      <c r="Y230" s="920"/>
      <c r="Z230" s="920"/>
      <c r="AA230" s="920"/>
      <c r="AB230" s="920"/>
      <c r="AC230" s="920"/>
      <c r="AD230" s="920"/>
      <c r="AE230" s="920"/>
      <c r="AF230" s="920"/>
      <c r="AG230" s="920"/>
      <c r="AH230" s="920"/>
      <c r="AI230" s="920"/>
      <c r="AJ230" s="920"/>
      <c r="AK230" s="920"/>
      <c r="AL230" s="920"/>
    </row>
    <row r="231" spans="1:38" s="552" customFormat="1" ht="15.75">
      <c r="A231" s="1121"/>
      <c r="B231" s="920"/>
      <c r="C231" s="1122"/>
      <c r="D231" s="1123"/>
      <c r="E231" s="1123"/>
      <c r="F231" s="1122"/>
      <c r="G231" s="1124"/>
      <c r="H231" s="1122"/>
      <c r="I231" s="920"/>
      <c r="J231" s="920"/>
      <c r="K231" s="920"/>
      <c r="L231" s="920"/>
      <c r="M231" s="920"/>
      <c r="N231" s="920"/>
      <c r="O231" s="920"/>
      <c r="P231" s="920"/>
      <c r="Q231" s="920"/>
      <c r="R231" s="920"/>
      <c r="S231" s="920"/>
      <c r="T231" s="920"/>
      <c r="U231" s="920"/>
      <c r="V231" s="920"/>
      <c r="W231" s="920"/>
      <c r="X231" s="920"/>
      <c r="Y231" s="920"/>
      <c r="Z231" s="920"/>
      <c r="AA231" s="920"/>
      <c r="AB231" s="920"/>
      <c r="AC231" s="920"/>
      <c r="AD231" s="920"/>
      <c r="AE231" s="920"/>
      <c r="AF231" s="920"/>
      <c r="AG231" s="920"/>
      <c r="AH231" s="920"/>
      <c r="AI231" s="920"/>
      <c r="AJ231" s="920"/>
      <c r="AK231" s="920"/>
      <c r="AL231" s="920"/>
    </row>
    <row r="232" spans="1:38" s="552" customFormat="1" ht="15.75">
      <c r="A232" s="1121"/>
      <c r="B232" s="920"/>
      <c r="C232" s="1122"/>
      <c r="D232" s="1123"/>
      <c r="E232" s="1123"/>
      <c r="F232" s="1122"/>
      <c r="G232" s="1124"/>
      <c r="H232" s="1122"/>
      <c r="I232" s="920"/>
      <c r="J232" s="920"/>
      <c r="K232" s="920"/>
      <c r="L232" s="920"/>
      <c r="M232" s="920"/>
      <c r="N232" s="920"/>
      <c r="O232" s="920"/>
      <c r="P232" s="920"/>
      <c r="Q232" s="920"/>
      <c r="R232" s="920"/>
      <c r="S232" s="920"/>
      <c r="T232" s="920"/>
      <c r="U232" s="920"/>
      <c r="V232" s="920"/>
      <c r="W232" s="920"/>
      <c r="X232" s="920"/>
      <c r="Y232" s="920"/>
      <c r="Z232" s="920"/>
      <c r="AA232" s="920"/>
      <c r="AB232" s="920"/>
      <c r="AC232" s="920"/>
      <c r="AD232" s="920"/>
      <c r="AE232" s="920"/>
      <c r="AF232" s="920"/>
      <c r="AG232" s="920"/>
      <c r="AH232" s="920"/>
      <c r="AI232" s="920"/>
      <c r="AJ232" s="920"/>
      <c r="AK232" s="920"/>
      <c r="AL232" s="920"/>
    </row>
    <row r="233" spans="1:38" s="552" customFormat="1" ht="15.75">
      <c r="A233" s="1121"/>
      <c r="B233" s="920"/>
      <c r="C233" s="1122"/>
      <c r="D233" s="1123"/>
      <c r="E233" s="1123"/>
      <c r="F233" s="1122"/>
      <c r="G233" s="1124"/>
      <c r="H233" s="1122"/>
      <c r="I233" s="920"/>
      <c r="J233" s="920"/>
      <c r="K233" s="920"/>
      <c r="L233" s="920"/>
      <c r="M233" s="920"/>
      <c r="N233" s="920"/>
      <c r="O233" s="920"/>
      <c r="P233" s="920"/>
      <c r="Q233" s="920"/>
      <c r="R233" s="920"/>
      <c r="S233" s="920"/>
      <c r="T233" s="920"/>
      <c r="U233" s="920"/>
      <c r="V233" s="920"/>
      <c r="W233" s="920"/>
      <c r="X233" s="920"/>
      <c r="Y233" s="920"/>
      <c r="Z233" s="920"/>
      <c r="AA233" s="920"/>
      <c r="AB233" s="920"/>
      <c r="AC233" s="920"/>
      <c r="AD233" s="920"/>
      <c r="AE233" s="920"/>
      <c r="AF233" s="920"/>
      <c r="AG233" s="920"/>
      <c r="AH233" s="920"/>
      <c r="AI233" s="920"/>
      <c r="AJ233" s="920"/>
      <c r="AK233" s="920"/>
      <c r="AL233" s="920"/>
    </row>
    <row r="234" spans="1:38" s="552" customFormat="1" ht="15.75">
      <c r="A234" s="1121"/>
      <c r="B234" s="920"/>
      <c r="C234" s="1122"/>
      <c r="D234" s="1123"/>
      <c r="E234" s="1123"/>
      <c r="F234" s="1122"/>
      <c r="G234" s="1124"/>
      <c r="H234" s="1122"/>
      <c r="I234" s="920"/>
      <c r="J234" s="920"/>
      <c r="K234" s="920"/>
      <c r="L234" s="920"/>
      <c r="M234" s="920"/>
      <c r="N234" s="920"/>
      <c r="O234" s="920"/>
      <c r="P234" s="920"/>
      <c r="Q234" s="920"/>
      <c r="R234" s="920"/>
      <c r="S234" s="920"/>
      <c r="T234" s="920"/>
      <c r="U234" s="920"/>
      <c r="V234" s="920"/>
      <c r="W234" s="920"/>
      <c r="X234" s="920"/>
      <c r="Y234" s="920"/>
      <c r="Z234" s="920"/>
      <c r="AA234" s="920"/>
      <c r="AB234" s="920"/>
      <c r="AC234" s="920"/>
      <c r="AD234" s="920"/>
      <c r="AE234" s="920"/>
      <c r="AF234" s="920"/>
      <c r="AG234" s="920"/>
      <c r="AH234" s="920"/>
      <c r="AI234" s="920"/>
      <c r="AJ234" s="920"/>
      <c r="AK234" s="920"/>
      <c r="AL234" s="920"/>
    </row>
    <row r="235" spans="1:38" s="552" customFormat="1" ht="15.75">
      <c r="A235" s="1121"/>
      <c r="B235" s="920"/>
      <c r="C235" s="1122"/>
      <c r="D235" s="1123"/>
      <c r="E235" s="1123"/>
      <c r="F235" s="1122"/>
      <c r="G235" s="1124"/>
      <c r="H235" s="1122"/>
      <c r="I235" s="920"/>
      <c r="J235" s="920"/>
      <c r="K235" s="920"/>
      <c r="L235" s="920"/>
      <c r="M235" s="920"/>
      <c r="N235" s="920"/>
      <c r="O235" s="920"/>
      <c r="P235" s="920"/>
      <c r="Q235" s="920"/>
      <c r="R235" s="920"/>
      <c r="S235" s="920"/>
      <c r="T235" s="920"/>
      <c r="U235" s="920"/>
      <c r="V235" s="920"/>
      <c r="W235" s="920"/>
      <c r="X235" s="920"/>
      <c r="Y235" s="920"/>
      <c r="Z235" s="920"/>
      <c r="AA235" s="920"/>
      <c r="AB235" s="920"/>
      <c r="AC235" s="920"/>
      <c r="AD235" s="920"/>
      <c r="AE235" s="920"/>
      <c r="AF235" s="920"/>
      <c r="AG235" s="920"/>
      <c r="AH235" s="920"/>
      <c r="AI235" s="920"/>
      <c r="AJ235" s="920"/>
      <c r="AK235" s="920"/>
      <c r="AL235" s="920"/>
    </row>
    <row r="236" spans="1:38" s="552" customFormat="1" ht="15.75">
      <c r="A236" s="1121"/>
      <c r="B236" s="920"/>
      <c r="C236" s="1122"/>
      <c r="D236" s="1123"/>
      <c r="E236" s="1123"/>
      <c r="F236" s="1122"/>
      <c r="G236" s="1124"/>
      <c r="H236" s="1122"/>
      <c r="I236" s="920"/>
      <c r="J236" s="920"/>
      <c r="K236" s="920"/>
      <c r="L236" s="920"/>
      <c r="M236" s="920"/>
      <c r="N236" s="920"/>
      <c r="O236" s="920"/>
      <c r="P236" s="920"/>
      <c r="Q236" s="920"/>
      <c r="R236" s="920"/>
      <c r="S236" s="920"/>
      <c r="T236" s="920"/>
      <c r="U236" s="920"/>
      <c r="V236" s="920"/>
      <c r="W236" s="920"/>
      <c r="X236" s="920"/>
      <c r="Y236" s="920"/>
      <c r="Z236" s="920"/>
      <c r="AA236" s="920"/>
      <c r="AB236" s="920"/>
      <c r="AC236" s="920"/>
      <c r="AD236" s="920"/>
      <c r="AE236" s="920"/>
      <c r="AF236" s="920"/>
      <c r="AG236" s="920"/>
      <c r="AH236" s="920"/>
      <c r="AI236" s="920"/>
      <c r="AJ236" s="920"/>
      <c r="AK236" s="920"/>
      <c r="AL236" s="920"/>
    </row>
    <row r="237" spans="1:38" s="552" customFormat="1" ht="15.75">
      <c r="A237" s="1121"/>
      <c r="B237" s="920"/>
      <c r="C237" s="1122"/>
      <c r="D237" s="1123"/>
      <c r="E237" s="1123"/>
      <c r="F237" s="1122"/>
      <c r="G237" s="1124"/>
      <c r="H237" s="1122"/>
      <c r="I237" s="920"/>
      <c r="J237" s="920"/>
      <c r="K237" s="920"/>
      <c r="L237" s="920"/>
      <c r="M237" s="920"/>
      <c r="N237" s="920"/>
      <c r="O237" s="920"/>
      <c r="P237" s="920"/>
      <c r="Q237" s="920"/>
      <c r="R237" s="920"/>
      <c r="S237" s="920"/>
      <c r="T237" s="920"/>
      <c r="U237" s="920"/>
      <c r="V237" s="920"/>
      <c r="W237" s="920"/>
      <c r="X237" s="920"/>
      <c r="Y237" s="920"/>
      <c r="Z237" s="920"/>
      <c r="AA237" s="920"/>
      <c r="AB237" s="920"/>
      <c r="AC237" s="920"/>
      <c r="AD237" s="920"/>
      <c r="AE237" s="920"/>
      <c r="AF237" s="920"/>
      <c r="AG237" s="920"/>
      <c r="AH237" s="920"/>
      <c r="AI237" s="920"/>
      <c r="AJ237" s="920"/>
      <c r="AK237" s="920"/>
      <c r="AL237" s="920"/>
    </row>
    <row r="238" spans="1:38" s="552" customFormat="1" ht="15.75">
      <c r="A238" s="1121"/>
      <c r="B238" s="920"/>
      <c r="C238" s="1122"/>
      <c r="D238" s="1123"/>
      <c r="E238" s="1123"/>
      <c r="F238" s="1122"/>
      <c r="G238" s="1124"/>
      <c r="H238" s="1122"/>
      <c r="I238" s="920"/>
      <c r="J238" s="920"/>
      <c r="K238" s="920"/>
      <c r="L238" s="920"/>
      <c r="M238" s="920"/>
      <c r="N238" s="920"/>
      <c r="O238" s="920"/>
      <c r="P238" s="920"/>
      <c r="Q238" s="920"/>
      <c r="R238" s="920"/>
      <c r="S238" s="920"/>
      <c r="T238" s="920"/>
      <c r="U238" s="920"/>
      <c r="V238" s="920"/>
      <c r="W238" s="920"/>
      <c r="X238" s="920"/>
      <c r="Y238" s="920"/>
      <c r="Z238" s="920"/>
      <c r="AA238" s="920"/>
      <c r="AB238" s="920"/>
      <c r="AC238" s="920"/>
      <c r="AD238" s="920"/>
      <c r="AE238" s="920"/>
      <c r="AF238" s="920"/>
      <c r="AG238" s="920"/>
      <c r="AH238" s="920"/>
      <c r="AI238" s="920"/>
      <c r="AJ238" s="920"/>
      <c r="AK238" s="920"/>
      <c r="AL238" s="920"/>
    </row>
    <row r="239" spans="1:38" s="552" customFormat="1" ht="15.75">
      <c r="A239" s="1121"/>
      <c r="B239" s="920"/>
      <c r="C239" s="1122"/>
      <c r="D239" s="1123"/>
      <c r="E239" s="1123"/>
      <c r="F239" s="1122"/>
      <c r="G239" s="1124"/>
      <c r="H239" s="1122"/>
      <c r="I239" s="920"/>
      <c r="J239" s="920"/>
      <c r="K239" s="920"/>
      <c r="L239" s="920"/>
      <c r="M239" s="920"/>
      <c r="N239" s="920"/>
      <c r="O239" s="920"/>
      <c r="P239" s="920"/>
      <c r="Q239" s="920"/>
      <c r="R239" s="920"/>
      <c r="S239" s="920"/>
      <c r="T239" s="920"/>
      <c r="U239" s="920"/>
      <c r="V239" s="920"/>
      <c r="W239" s="920"/>
      <c r="X239" s="920"/>
      <c r="Y239" s="920"/>
      <c r="Z239" s="920"/>
      <c r="AA239" s="920"/>
      <c r="AB239" s="920"/>
      <c r="AC239" s="920"/>
      <c r="AD239" s="920"/>
      <c r="AE239" s="920"/>
      <c r="AF239" s="920"/>
      <c r="AG239" s="920"/>
      <c r="AH239" s="920"/>
      <c r="AI239" s="920"/>
      <c r="AJ239" s="920"/>
      <c r="AK239" s="920"/>
      <c r="AL239" s="920"/>
    </row>
    <row r="240" spans="1:38" s="552" customFormat="1" ht="15.75">
      <c r="A240" s="1121"/>
      <c r="B240" s="920"/>
      <c r="C240" s="1122"/>
      <c r="D240" s="1123"/>
      <c r="E240" s="1123"/>
      <c r="F240" s="1122"/>
      <c r="G240" s="1124"/>
      <c r="H240" s="1122"/>
      <c r="I240" s="920"/>
      <c r="J240" s="920"/>
      <c r="K240" s="920"/>
      <c r="L240" s="920"/>
      <c r="M240" s="920"/>
      <c r="N240" s="920"/>
      <c r="O240" s="920"/>
      <c r="P240" s="920"/>
      <c r="Q240" s="920"/>
      <c r="R240" s="920"/>
      <c r="S240" s="920"/>
      <c r="T240" s="920"/>
      <c r="U240" s="920"/>
      <c r="V240" s="920"/>
      <c r="W240" s="920"/>
      <c r="X240" s="920"/>
      <c r="Y240" s="920"/>
      <c r="Z240" s="920"/>
      <c r="AA240" s="920"/>
      <c r="AB240" s="920"/>
      <c r="AC240" s="920"/>
      <c r="AD240" s="920"/>
      <c r="AE240" s="920"/>
      <c r="AF240" s="920"/>
      <c r="AG240" s="920"/>
      <c r="AH240" s="920"/>
      <c r="AI240" s="920"/>
      <c r="AJ240" s="920"/>
      <c r="AK240" s="920"/>
      <c r="AL240" s="920"/>
    </row>
    <row r="241" spans="1:38" s="552" customFormat="1" ht="15.75">
      <c r="A241" s="1121"/>
      <c r="B241" s="920"/>
      <c r="C241" s="1122"/>
      <c r="D241" s="1123"/>
      <c r="E241" s="1123"/>
      <c r="F241" s="1122"/>
      <c r="G241" s="1124"/>
      <c r="H241" s="1122"/>
      <c r="I241" s="920"/>
      <c r="J241" s="920"/>
      <c r="K241" s="920"/>
      <c r="L241" s="920"/>
      <c r="M241" s="920"/>
      <c r="N241" s="920"/>
      <c r="O241" s="920"/>
      <c r="P241" s="920"/>
      <c r="Q241" s="920"/>
      <c r="R241" s="920"/>
      <c r="S241" s="920"/>
      <c r="T241" s="920"/>
      <c r="U241" s="920"/>
      <c r="V241" s="920"/>
      <c r="W241" s="920"/>
      <c r="X241" s="920"/>
      <c r="Y241" s="920"/>
      <c r="Z241" s="920"/>
      <c r="AA241" s="920"/>
      <c r="AB241" s="920"/>
      <c r="AC241" s="920"/>
      <c r="AD241" s="920"/>
      <c r="AE241" s="920"/>
      <c r="AF241" s="920"/>
      <c r="AG241" s="920"/>
      <c r="AH241" s="920"/>
      <c r="AI241" s="920"/>
      <c r="AJ241" s="920"/>
      <c r="AK241" s="920"/>
      <c r="AL241" s="920"/>
    </row>
    <row r="242" spans="1:38" s="552" customFormat="1" ht="15.75">
      <c r="A242" s="1121"/>
      <c r="B242" s="920"/>
      <c r="C242" s="1122"/>
      <c r="D242" s="1123"/>
      <c r="E242" s="1123"/>
      <c r="F242" s="1122"/>
      <c r="G242" s="1124"/>
      <c r="H242" s="1122"/>
      <c r="I242" s="920"/>
      <c r="J242" s="920"/>
      <c r="K242" s="920"/>
      <c r="L242" s="920"/>
      <c r="M242" s="920"/>
      <c r="N242" s="920"/>
      <c r="O242" s="920"/>
      <c r="P242" s="920"/>
      <c r="Q242" s="920"/>
      <c r="R242" s="920"/>
      <c r="S242" s="920"/>
      <c r="T242" s="920"/>
      <c r="U242" s="920"/>
      <c r="V242" s="920"/>
      <c r="W242" s="920"/>
      <c r="X242" s="920"/>
      <c r="Y242" s="920"/>
      <c r="Z242" s="920"/>
      <c r="AA242" s="920"/>
      <c r="AB242" s="920"/>
      <c r="AC242" s="920"/>
      <c r="AD242" s="920"/>
      <c r="AE242" s="920"/>
      <c r="AF242" s="920"/>
      <c r="AG242" s="920"/>
      <c r="AH242" s="920"/>
      <c r="AI242" s="920"/>
      <c r="AJ242" s="920"/>
      <c r="AK242" s="920"/>
      <c r="AL242" s="920"/>
    </row>
    <row r="243" spans="1:38" s="552" customFormat="1" ht="15.75">
      <c r="A243" s="1121"/>
      <c r="B243" s="920"/>
      <c r="C243" s="1122"/>
      <c r="D243" s="1123"/>
      <c r="E243" s="1123"/>
      <c r="F243" s="1122"/>
      <c r="G243" s="1124"/>
      <c r="H243" s="1122"/>
      <c r="I243" s="920"/>
      <c r="J243" s="920"/>
      <c r="K243" s="920"/>
      <c r="L243" s="920"/>
      <c r="M243" s="920"/>
      <c r="N243" s="920"/>
      <c r="O243" s="920"/>
      <c r="P243" s="920"/>
      <c r="Q243" s="920"/>
      <c r="R243" s="920"/>
      <c r="S243" s="920"/>
      <c r="T243" s="920"/>
      <c r="U243" s="920"/>
      <c r="V243" s="920"/>
      <c r="W243" s="920"/>
      <c r="X243" s="920"/>
      <c r="Y243" s="920"/>
      <c r="Z243" s="920"/>
      <c r="AA243" s="920"/>
      <c r="AB243" s="920"/>
      <c r="AC243" s="920"/>
      <c r="AD243" s="920"/>
      <c r="AE243" s="920"/>
      <c r="AF243" s="920"/>
      <c r="AG243" s="920"/>
      <c r="AH243" s="920"/>
      <c r="AI243" s="920"/>
      <c r="AJ243" s="920"/>
      <c r="AK243" s="920"/>
      <c r="AL243" s="920"/>
    </row>
    <row r="244" spans="1:38" s="552" customFormat="1" ht="15.75">
      <c r="A244" s="1121"/>
      <c r="B244" s="920"/>
      <c r="C244" s="1122"/>
      <c r="D244" s="1123"/>
      <c r="E244" s="1123"/>
      <c r="F244" s="1122"/>
      <c r="G244" s="1124"/>
      <c r="H244" s="1122"/>
      <c r="I244" s="920"/>
      <c r="J244" s="920"/>
      <c r="K244" s="920"/>
      <c r="L244" s="920"/>
      <c r="M244" s="920"/>
      <c r="N244" s="920"/>
      <c r="O244" s="920"/>
      <c r="P244" s="920"/>
      <c r="Q244" s="920"/>
      <c r="R244" s="920"/>
      <c r="S244" s="920"/>
      <c r="T244" s="920"/>
      <c r="U244" s="920"/>
      <c r="V244" s="920"/>
      <c r="W244" s="920"/>
      <c r="X244" s="920"/>
      <c r="Y244" s="920"/>
      <c r="Z244" s="920"/>
      <c r="AA244" s="920"/>
      <c r="AB244" s="920"/>
      <c r="AC244" s="920"/>
      <c r="AD244" s="920"/>
      <c r="AE244" s="920"/>
      <c r="AF244" s="920"/>
      <c r="AG244" s="920"/>
      <c r="AH244" s="920"/>
      <c r="AI244" s="920"/>
      <c r="AJ244" s="920"/>
      <c r="AK244" s="920"/>
      <c r="AL244" s="920"/>
    </row>
    <row r="245" spans="1:38" s="552" customFormat="1" ht="15.75">
      <c r="A245" s="1121"/>
      <c r="B245" s="920"/>
      <c r="C245" s="1122"/>
      <c r="D245" s="1123"/>
      <c r="E245" s="1123"/>
      <c r="F245" s="1122"/>
      <c r="G245" s="1124"/>
      <c r="H245" s="1122"/>
      <c r="I245" s="920"/>
      <c r="J245" s="920"/>
      <c r="K245" s="920"/>
      <c r="L245" s="920"/>
      <c r="M245" s="920"/>
      <c r="N245" s="920"/>
      <c r="O245" s="920"/>
      <c r="P245" s="920"/>
      <c r="Q245" s="920"/>
      <c r="R245" s="920"/>
      <c r="S245" s="920"/>
      <c r="T245" s="920"/>
      <c r="U245" s="920"/>
      <c r="V245" s="920"/>
      <c r="W245" s="920"/>
      <c r="X245" s="920"/>
      <c r="Y245" s="920"/>
      <c r="Z245" s="920"/>
      <c r="AA245" s="920"/>
      <c r="AB245" s="920"/>
      <c r="AC245" s="920"/>
      <c r="AD245" s="920"/>
      <c r="AE245" s="920"/>
      <c r="AF245" s="920"/>
      <c r="AG245" s="920"/>
      <c r="AH245" s="920"/>
      <c r="AI245" s="920"/>
      <c r="AJ245" s="920"/>
      <c r="AK245" s="920"/>
      <c r="AL245" s="920"/>
    </row>
    <row r="246" spans="1:38" s="552" customFormat="1" ht="15.75">
      <c r="A246" s="1121"/>
      <c r="B246" s="920"/>
      <c r="C246" s="1122"/>
      <c r="D246" s="1123"/>
      <c r="E246" s="1123"/>
      <c r="F246" s="1122"/>
      <c r="G246" s="1124"/>
      <c r="H246" s="1122"/>
      <c r="I246" s="920"/>
      <c r="J246" s="920"/>
      <c r="K246" s="920"/>
      <c r="L246" s="920"/>
      <c r="M246" s="920"/>
      <c r="N246" s="920"/>
      <c r="O246" s="920"/>
      <c r="P246" s="920"/>
      <c r="Q246" s="920"/>
      <c r="R246" s="920"/>
      <c r="S246" s="920"/>
      <c r="T246" s="920"/>
      <c r="U246" s="920"/>
      <c r="V246" s="920"/>
      <c r="W246" s="920"/>
      <c r="X246" s="920"/>
      <c r="Y246" s="920"/>
      <c r="Z246" s="920"/>
      <c r="AA246" s="920"/>
      <c r="AB246" s="920"/>
      <c r="AC246" s="920"/>
      <c r="AD246" s="920"/>
      <c r="AE246" s="920"/>
      <c r="AF246" s="920"/>
      <c r="AG246" s="920"/>
      <c r="AH246" s="920"/>
      <c r="AI246" s="920"/>
      <c r="AJ246" s="920"/>
      <c r="AK246" s="920"/>
      <c r="AL246" s="920"/>
    </row>
    <row r="247" spans="1:38" s="552" customFormat="1" ht="15.75">
      <c r="A247" s="1121"/>
      <c r="B247" s="920"/>
      <c r="C247" s="1122"/>
      <c r="D247" s="1123"/>
      <c r="E247" s="1123"/>
      <c r="F247" s="1122"/>
      <c r="G247" s="1124"/>
      <c r="H247" s="1122"/>
      <c r="I247" s="920"/>
      <c r="J247" s="920"/>
      <c r="K247" s="920"/>
      <c r="L247" s="920"/>
      <c r="M247" s="920"/>
      <c r="N247" s="920"/>
      <c r="O247" s="920"/>
      <c r="P247" s="920"/>
      <c r="Q247" s="920"/>
      <c r="R247" s="920"/>
      <c r="S247" s="920"/>
      <c r="T247" s="920"/>
      <c r="U247" s="920"/>
      <c r="V247" s="920"/>
      <c r="W247" s="920"/>
      <c r="X247" s="920"/>
      <c r="Y247" s="920"/>
      <c r="Z247" s="920"/>
      <c r="AA247" s="920"/>
      <c r="AB247" s="920"/>
      <c r="AC247" s="920"/>
      <c r="AD247" s="920"/>
      <c r="AE247" s="920"/>
      <c r="AF247" s="920"/>
      <c r="AG247" s="920"/>
      <c r="AH247" s="920"/>
      <c r="AI247" s="920"/>
      <c r="AJ247" s="920"/>
      <c r="AK247" s="920"/>
      <c r="AL247" s="920"/>
    </row>
    <row r="248" spans="1:38" s="552" customFormat="1" ht="15.75">
      <c r="A248" s="1121"/>
      <c r="B248" s="920"/>
      <c r="C248" s="1122"/>
      <c r="D248" s="1123"/>
      <c r="E248" s="1123"/>
      <c r="F248" s="1122"/>
      <c r="G248" s="1124"/>
      <c r="H248" s="1122"/>
      <c r="I248" s="920"/>
      <c r="J248" s="920"/>
      <c r="K248" s="920"/>
      <c r="L248" s="920"/>
      <c r="M248" s="920"/>
      <c r="N248" s="920"/>
      <c r="O248" s="920"/>
      <c r="P248" s="920"/>
      <c r="Q248" s="920"/>
      <c r="R248" s="920"/>
      <c r="S248" s="920"/>
      <c r="T248" s="920"/>
      <c r="U248" s="920"/>
      <c r="V248" s="920"/>
      <c r="W248" s="920"/>
      <c r="X248" s="920"/>
      <c r="Y248" s="920"/>
      <c r="Z248" s="920"/>
      <c r="AA248" s="920"/>
      <c r="AB248" s="920"/>
      <c r="AC248" s="920"/>
      <c r="AD248" s="920"/>
      <c r="AE248" s="920"/>
      <c r="AF248" s="920"/>
      <c r="AG248" s="920"/>
      <c r="AH248" s="920"/>
      <c r="AI248" s="920"/>
      <c r="AJ248" s="920"/>
      <c r="AK248" s="920"/>
      <c r="AL248" s="920"/>
    </row>
    <row r="249" spans="1:38" s="552" customFormat="1" ht="15.75">
      <c r="A249" s="1121"/>
      <c r="B249" s="920"/>
      <c r="C249" s="1122"/>
      <c r="D249" s="1123"/>
      <c r="E249" s="1123"/>
      <c r="F249" s="1122"/>
      <c r="G249" s="1124"/>
      <c r="H249" s="1122"/>
      <c r="I249" s="920"/>
      <c r="J249" s="920"/>
      <c r="K249" s="920"/>
      <c r="L249" s="920"/>
      <c r="M249" s="920"/>
      <c r="N249" s="920"/>
      <c r="O249" s="920"/>
      <c r="P249" s="920"/>
      <c r="Q249" s="920"/>
      <c r="R249" s="920"/>
      <c r="S249" s="920"/>
      <c r="T249" s="920"/>
      <c r="U249" s="920"/>
      <c r="V249" s="920"/>
      <c r="W249" s="920"/>
      <c r="X249" s="920"/>
      <c r="Y249" s="920"/>
      <c r="Z249" s="920"/>
      <c r="AA249" s="920"/>
      <c r="AB249" s="920"/>
      <c r="AC249" s="920"/>
      <c r="AD249" s="920"/>
      <c r="AE249" s="920"/>
      <c r="AF249" s="920"/>
      <c r="AG249" s="920"/>
      <c r="AH249" s="920"/>
      <c r="AI249" s="920"/>
      <c r="AJ249" s="920"/>
      <c r="AK249" s="920"/>
      <c r="AL249" s="920"/>
    </row>
    <row r="250" spans="1:38" s="552" customFormat="1" ht="15.75">
      <c r="A250" s="1121"/>
      <c r="B250" s="920"/>
      <c r="C250" s="1122"/>
      <c r="D250" s="1123"/>
      <c r="E250" s="1123"/>
      <c r="F250" s="1122"/>
      <c r="G250" s="1124"/>
      <c r="H250" s="1122"/>
      <c r="I250" s="920"/>
      <c r="J250" s="920"/>
      <c r="K250" s="920"/>
      <c r="L250" s="920"/>
      <c r="M250" s="920"/>
      <c r="N250" s="920"/>
      <c r="O250" s="920"/>
      <c r="P250" s="920"/>
      <c r="Q250" s="920"/>
      <c r="R250" s="920"/>
      <c r="S250" s="920"/>
      <c r="T250" s="920"/>
      <c r="U250" s="920"/>
      <c r="V250" s="920"/>
      <c r="W250" s="920"/>
      <c r="X250" s="920"/>
      <c r="Y250" s="920"/>
      <c r="Z250" s="920"/>
      <c r="AA250" s="920"/>
      <c r="AB250" s="920"/>
      <c r="AC250" s="920"/>
      <c r="AD250" s="920"/>
      <c r="AE250" s="920"/>
      <c r="AF250" s="920"/>
      <c r="AG250" s="920"/>
      <c r="AH250" s="920"/>
      <c r="AI250" s="920"/>
      <c r="AJ250" s="920"/>
      <c r="AK250" s="920"/>
      <c r="AL250" s="920"/>
    </row>
    <row r="251" spans="1:38" s="552" customFormat="1" ht="15.75">
      <c r="A251" s="1121"/>
      <c r="B251" s="920"/>
      <c r="C251" s="1122"/>
      <c r="D251" s="1123"/>
      <c r="E251" s="1123"/>
      <c r="F251" s="1122"/>
      <c r="G251" s="1124"/>
      <c r="H251" s="1122"/>
      <c r="I251" s="920"/>
      <c r="J251" s="920"/>
      <c r="K251" s="920"/>
      <c r="L251" s="920"/>
      <c r="M251" s="920"/>
      <c r="N251" s="920"/>
      <c r="O251" s="920"/>
      <c r="P251" s="920"/>
      <c r="Q251" s="920"/>
      <c r="R251" s="920"/>
      <c r="S251" s="920"/>
      <c r="T251" s="920"/>
      <c r="U251" s="920"/>
      <c r="V251" s="920"/>
      <c r="W251" s="920"/>
      <c r="X251" s="920"/>
      <c r="Y251" s="920"/>
      <c r="Z251" s="920"/>
      <c r="AA251" s="920"/>
      <c r="AB251" s="920"/>
      <c r="AC251" s="920"/>
      <c r="AD251" s="920"/>
      <c r="AE251" s="920"/>
      <c r="AF251" s="920"/>
      <c r="AG251" s="920"/>
      <c r="AH251" s="920"/>
      <c r="AI251" s="920"/>
      <c r="AJ251" s="920"/>
      <c r="AK251" s="920"/>
      <c r="AL251" s="920"/>
    </row>
    <row r="252" spans="1:38" s="1346" customFormat="1" ht="15.75">
      <c r="A252" s="1121"/>
      <c r="B252" s="920"/>
      <c r="C252" s="1122"/>
      <c r="D252" s="1123"/>
      <c r="E252" s="1123"/>
      <c r="F252" s="1122"/>
      <c r="G252" s="1124"/>
      <c r="H252" s="1122"/>
      <c r="I252" s="920"/>
      <c r="J252" s="920"/>
      <c r="K252" s="920"/>
      <c r="L252" s="920"/>
      <c r="M252" s="920"/>
      <c r="N252" s="920"/>
      <c r="O252" s="920"/>
      <c r="P252" s="920"/>
      <c r="Q252" s="920"/>
      <c r="R252" s="920"/>
      <c r="S252" s="920"/>
      <c r="T252" s="920"/>
      <c r="U252" s="920"/>
      <c r="V252" s="920"/>
      <c r="W252" s="920"/>
      <c r="X252" s="920"/>
      <c r="Y252" s="920"/>
      <c r="Z252" s="920"/>
      <c r="AA252" s="920"/>
      <c r="AB252" s="920"/>
      <c r="AC252" s="920"/>
      <c r="AD252" s="920"/>
      <c r="AE252" s="920"/>
      <c r="AF252" s="920"/>
      <c r="AG252" s="920"/>
      <c r="AH252" s="920"/>
      <c r="AI252" s="920"/>
      <c r="AJ252" s="920"/>
      <c r="AK252" s="920"/>
      <c r="AL252" s="920"/>
    </row>
    <row r="253" spans="1:38" s="1346" customFormat="1" ht="15.75">
      <c r="A253" s="1121"/>
      <c r="B253" s="920"/>
      <c r="C253" s="1122"/>
      <c r="D253" s="1123"/>
      <c r="E253" s="1123"/>
      <c r="F253" s="1122"/>
      <c r="G253" s="1124"/>
      <c r="H253" s="1122"/>
      <c r="I253" s="920"/>
      <c r="J253" s="920"/>
      <c r="K253" s="920"/>
      <c r="L253" s="920"/>
      <c r="M253" s="920"/>
      <c r="N253" s="920"/>
      <c r="O253" s="920"/>
      <c r="P253" s="920"/>
      <c r="Q253" s="920"/>
      <c r="R253" s="920"/>
      <c r="S253" s="920"/>
      <c r="T253" s="920"/>
      <c r="U253" s="920"/>
      <c r="V253" s="920"/>
      <c r="W253" s="920"/>
      <c r="X253" s="920"/>
      <c r="Y253" s="920"/>
      <c r="Z253" s="920"/>
      <c r="AA253" s="920"/>
      <c r="AB253" s="920"/>
      <c r="AC253" s="920"/>
      <c r="AD253" s="920"/>
      <c r="AE253" s="920"/>
      <c r="AF253" s="920"/>
      <c r="AG253" s="920"/>
      <c r="AH253" s="920"/>
      <c r="AI253" s="920"/>
      <c r="AJ253" s="920"/>
      <c r="AK253" s="920"/>
      <c r="AL253" s="920"/>
    </row>
    <row r="254" spans="1:38" s="1346" customFormat="1" ht="15.75">
      <c r="A254" s="1121"/>
      <c r="B254" s="920"/>
      <c r="C254" s="1122"/>
      <c r="D254" s="1123"/>
      <c r="E254" s="1123"/>
      <c r="F254" s="1122"/>
      <c r="G254" s="1124"/>
      <c r="H254" s="1122"/>
      <c r="I254" s="920"/>
      <c r="J254" s="920"/>
      <c r="K254" s="920"/>
      <c r="L254" s="920"/>
      <c r="M254" s="920"/>
      <c r="N254" s="920"/>
      <c r="O254" s="920"/>
      <c r="P254" s="920"/>
      <c r="Q254" s="920"/>
      <c r="R254" s="920"/>
      <c r="S254" s="920"/>
      <c r="T254" s="920"/>
      <c r="U254" s="920"/>
      <c r="V254" s="920"/>
      <c r="W254" s="920"/>
      <c r="X254" s="920"/>
      <c r="Y254" s="920"/>
      <c r="Z254" s="920"/>
      <c r="AA254" s="920"/>
      <c r="AB254" s="920"/>
      <c r="AC254" s="920"/>
      <c r="AD254" s="920"/>
      <c r="AE254" s="920"/>
      <c r="AF254" s="920"/>
      <c r="AG254" s="920"/>
      <c r="AH254" s="920"/>
      <c r="AI254" s="920"/>
      <c r="AJ254" s="920"/>
      <c r="AK254" s="920"/>
      <c r="AL254" s="920"/>
    </row>
    <row r="255" spans="1:38" s="552" customFormat="1" ht="15.75">
      <c r="A255" s="1121"/>
      <c r="B255" s="920"/>
      <c r="C255" s="1122"/>
      <c r="D255" s="1123"/>
      <c r="E255" s="1123"/>
      <c r="F255" s="1122"/>
      <c r="G255" s="1124"/>
      <c r="H255" s="1122"/>
      <c r="I255" s="920"/>
      <c r="J255" s="920"/>
      <c r="K255" s="920"/>
      <c r="L255" s="920"/>
      <c r="M255" s="920"/>
      <c r="N255" s="920"/>
      <c r="O255" s="920"/>
      <c r="P255" s="920"/>
      <c r="Q255" s="920"/>
      <c r="R255" s="920"/>
      <c r="S255" s="920"/>
      <c r="T255" s="920"/>
      <c r="U255" s="920"/>
      <c r="V255" s="920"/>
      <c r="W255" s="920"/>
      <c r="X255" s="920"/>
      <c r="Y255" s="920"/>
      <c r="Z255" s="920"/>
      <c r="AA255" s="920"/>
      <c r="AB255" s="920"/>
      <c r="AC255" s="920"/>
      <c r="AD255" s="920"/>
      <c r="AE255" s="920"/>
      <c r="AF255" s="920"/>
      <c r="AG255" s="920"/>
      <c r="AH255" s="920"/>
      <c r="AI255" s="920"/>
      <c r="AJ255" s="920"/>
      <c r="AK255" s="920"/>
      <c r="AL255" s="920"/>
    </row>
    <row r="256" spans="1:38" s="552" customFormat="1" ht="15.75">
      <c r="A256" s="1121"/>
      <c r="B256" s="920"/>
      <c r="C256" s="1122"/>
      <c r="D256" s="1123"/>
      <c r="E256" s="1123"/>
      <c r="F256" s="1122"/>
      <c r="G256" s="1124"/>
      <c r="H256" s="1122"/>
      <c r="I256" s="920"/>
      <c r="J256" s="920"/>
      <c r="K256" s="920"/>
      <c r="L256" s="920"/>
      <c r="M256" s="920"/>
      <c r="N256" s="920"/>
      <c r="O256" s="920"/>
      <c r="P256" s="920"/>
      <c r="Q256" s="920"/>
      <c r="R256" s="920"/>
      <c r="S256" s="920"/>
      <c r="T256" s="920"/>
      <c r="U256" s="920"/>
      <c r="V256" s="920"/>
      <c r="W256" s="920"/>
      <c r="X256" s="920"/>
      <c r="Y256" s="920"/>
      <c r="Z256" s="920"/>
      <c r="AA256" s="920"/>
      <c r="AB256" s="920"/>
      <c r="AC256" s="920"/>
      <c r="AD256" s="920"/>
      <c r="AE256" s="920"/>
      <c r="AF256" s="920"/>
      <c r="AG256" s="920"/>
      <c r="AH256" s="920"/>
      <c r="AI256" s="920"/>
      <c r="AJ256" s="920"/>
      <c r="AK256" s="920"/>
      <c r="AL256" s="920"/>
    </row>
    <row r="257" spans="1:38" s="552" customFormat="1" ht="15.75">
      <c r="A257" s="1121"/>
      <c r="B257" s="920"/>
      <c r="C257" s="1122"/>
      <c r="D257" s="1123"/>
      <c r="E257" s="1123"/>
      <c r="F257" s="1122"/>
      <c r="G257" s="1124"/>
      <c r="H257" s="1122"/>
      <c r="I257" s="920"/>
      <c r="J257" s="920"/>
      <c r="K257" s="920"/>
      <c r="L257" s="920"/>
      <c r="M257" s="920"/>
      <c r="N257" s="920"/>
      <c r="O257" s="920"/>
      <c r="P257" s="920"/>
      <c r="Q257" s="920"/>
      <c r="R257" s="920"/>
      <c r="S257" s="920"/>
      <c r="T257" s="920"/>
      <c r="U257" s="920"/>
      <c r="V257" s="920"/>
      <c r="W257" s="920"/>
      <c r="X257" s="920"/>
      <c r="Y257" s="920"/>
      <c r="Z257" s="920"/>
      <c r="AA257" s="920"/>
      <c r="AB257" s="920"/>
      <c r="AC257" s="920"/>
      <c r="AD257" s="920"/>
      <c r="AE257" s="920"/>
      <c r="AF257" s="920"/>
      <c r="AG257" s="920"/>
      <c r="AH257" s="920"/>
      <c r="AI257" s="920"/>
      <c r="AJ257" s="920"/>
      <c r="AK257" s="920"/>
      <c r="AL257" s="920"/>
    </row>
    <row r="258" spans="1:38" s="552" customFormat="1" ht="15.75">
      <c r="A258" s="1121"/>
      <c r="B258" s="920"/>
      <c r="C258" s="1122"/>
      <c r="D258" s="1123"/>
      <c r="E258" s="1123"/>
      <c r="F258" s="1122"/>
      <c r="G258" s="1124"/>
      <c r="H258" s="1122"/>
      <c r="I258" s="920"/>
      <c r="J258" s="920"/>
      <c r="K258" s="920"/>
      <c r="L258" s="920"/>
      <c r="M258" s="920"/>
      <c r="N258" s="920"/>
      <c r="O258" s="920"/>
      <c r="P258" s="920"/>
      <c r="Q258" s="920"/>
      <c r="R258" s="920"/>
      <c r="S258" s="920"/>
      <c r="T258" s="920"/>
      <c r="U258" s="920"/>
      <c r="V258" s="920"/>
      <c r="W258" s="920"/>
      <c r="X258" s="920"/>
      <c r="Y258" s="920"/>
      <c r="Z258" s="920"/>
      <c r="AA258" s="920"/>
      <c r="AB258" s="920"/>
      <c r="AC258" s="920"/>
      <c r="AD258" s="920"/>
      <c r="AE258" s="920"/>
      <c r="AF258" s="920"/>
      <c r="AG258" s="920"/>
      <c r="AH258" s="920"/>
      <c r="AI258" s="920"/>
      <c r="AJ258" s="920"/>
      <c r="AK258" s="920"/>
      <c r="AL258" s="920"/>
    </row>
    <row r="259" spans="1:38" s="552" customFormat="1" ht="15.75">
      <c r="A259" s="1121"/>
      <c r="B259" s="920"/>
      <c r="C259" s="1122"/>
      <c r="D259" s="1123"/>
      <c r="E259" s="1123"/>
      <c r="F259" s="1122"/>
      <c r="G259" s="1124"/>
      <c r="H259" s="1122"/>
      <c r="I259" s="920"/>
      <c r="J259" s="920"/>
      <c r="K259" s="920"/>
      <c r="L259" s="920"/>
      <c r="M259" s="920"/>
      <c r="N259" s="920"/>
      <c r="O259" s="920"/>
      <c r="P259" s="920"/>
      <c r="Q259" s="920"/>
      <c r="R259" s="920"/>
      <c r="S259" s="920"/>
      <c r="T259" s="920"/>
      <c r="U259" s="920"/>
      <c r="V259" s="920"/>
      <c r="W259" s="920"/>
      <c r="X259" s="920"/>
      <c r="Y259" s="920"/>
      <c r="Z259" s="920"/>
      <c r="AA259" s="920"/>
      <c r="AB259" s="920"/>
      <c r="AC259" s="920"/>
      <c r="AD259" s="920"/>
      <c r="AE259" s="920"/>
      <c r="AF259" s="920"/>
      <c r="AG259" s="920"/>
      <c r="AH259" s="920"/>
      <c r="AI259" s="920"/>
      <c r="AJ259" s="920"/>
      <c r="AK259" s="920"/>
      <c r="AL259" s="920"/>
    </row>
    <row r="260" spans="1:38" s="552" customFormat="1" ht="15.75">
      <c r="A260" s="1121"/>
      <c r="B260" s="920"/>
      <c r="C260" s="1122"/>
      <c r="D260" s="1123"/>
      <c r="E260" s="1123"/>
      <c r="F260" s="1122"/>
      <c r="G260" s="1124"/>
      <c r="H260" s="1122"/>
      <c r="I260" s="920"/>
      <c r="J260" s="920"/>
      <c r="K260" s="920"/>
      <c r="L260" s="920"/>
      <c r="M260" s="920"/>
      <c r="N260" s="1125"/>
      <c r="O260" s="920"/>
      <c r="P260" s="920"/>
      <c r="Q260" s="1125"/>
      <c r="R260" s="920"/>
      <c r="S260" s="920"/>
      <c r="T260" s="1125"/>
      <c r="U260" s="920"/>
      <c r="V260" s="920"/>
      <c r="W260" s="1125"/>
      <c r="X260" s="920"/>
      <c r="Y260" s="920"/>
      <c r="Z260" s="920"/>
      <c r="AA260" s="920"/>
      <c r="AB260" s="920"/>
      <c r="AC260" s="920"/>
      <c r="AD260" s="920"/>
      <c r="AE260" s="920"/>
      <c r="AF260" s="920"/>
      <c r="AG260" s="920"/>
      <c r="AH260" s="920"/>
      <c r="AI260" s="920"/>
      <c r="AJ260" s="920"/>
      <c r="AK260" s="920"/>
      <c r="AL260" s="920"/>
    </row>
    <row r="261" spans="1:38" s="552" customFormat="1" ht="15.75">
      <c r="A261" s="1121"/>
      <c r="B261" s="920"/>
      <c r="C261" s="1122"/>
      <c r="D261" s="1123"/>
      <c r="E261" s="1123"/>
      <c r="F261" s="1122"/>
      <c r="G261" s="1124"/>
      <c r="H261" s="1122"/>
      <c r="I261" s="920"/>
      <c r="J261" s="920"/>
      <c r="K261" s="920"/>
      <c r="L261" s="920"/>
      <c r="M261" s="920"/>
      <c r="N261" s="1125"/>
      <c r="O261" s="920"/>
      <c r="P261" s="920"/>
      <c r="Q261" s="1125"/>
      <c r="R261" s="920"/>
      <c r="S261" s="920"/>
      <c r="T261" s="1125"/>
      <c r="U261" s="920"/>
      <c r="V261" s="920"/>
      <c r="W261" s="1125"/>
      <c r="X261" s="920"/>
      <c r="Y261" s="920"/>
      <c r="Z261" s="920"/>
      <c r="AA261" s="920"/>
      <c r="AB261" s="920"/>
      <c r="AC261" s="920"/>
      <c r="AD261" s="920"/>
      <c r="AE261" s="920"/>
      <c r="AF261" s="920"/>
      <c r="AG261" s="920"/>
      <c r="AH261" s="920"/>
      <c r="AI261" s="920"/>
      <c r="AJ261" s="920"/>
      <c r="AK261" s="920"/>
      <c r="AL261" s="920"/>
    </row>
    <row r="262" spans="1:38" s="552" customFormat="1" ht="15.75">
      <c r="A262" s="1121"/>
      <c r="B262" s="920"/>
      <c r="C262" s="1122"/>
      <c r="D262" s="1123"/>
      <c r="E262" s="1123"/>
      <c r="F262" s="1122"/>
      <c r="G262" s="1124"/>
      <c r="H262" s="1122"/>
      <c r="I262" s="920"/>
      <c r="J262" s="920"/>
      <c r="K262" s="920"/>
      <c r="L262" s="920"/>
      <c r="M262" s="920"/>
      <c r="N262" s="1125"/>
      <c r="O262" s="920"/>
      <c r="P262" s="920"/>
      <c r="Q262" s="1125"/>
      <c r="R262" s="920"/>
      <c r="S262" s="920"/>
      <c r="T262" s="1125"/>
      <c r="U262" s="920"/>
      <c r="V262" s="920"/>
      <c r="W262" s="1125"/>
      <c r="X262" s="920"/>
      <c r="Y262" s="920"/>
      <c r="Z262" s="920"/>
      <c r="AA262" s="920"/>
      <c r="AB262" s="920"/>
      <c r="AC262" s="920"/>
      <c r="AD262" s="920"/>
      <c r="AE262" s="920"/>
      <c r="AF262" s="920"/>
      <c r="AG262" s="920"/>
      <c r="AH262" s="920"/>
      <c r="AI262" s="920"/>
      <c r="AJ262" s="920"/>
      <c r="AK262" s="920"/>
      <c r="AL262" s="920"/>
    </row>
    <row r="263" spans="1:38" s="552" customFormat="1" ht="15.75">
      <c r="A263" s="1121"/>
      <c r="B263" s="920"/>
      <c r="C263" s="1122"/>
      <c r="D263" s="1123"/>
      <c r="E263" s="1123"/>
      <c r="F263" s="1122"/>
      <c r="G263" s="1124"/>
      <c r="H263" s="1122"/>
      <c r="I263" s="920"/>
      <c r="J263" s="920"/>
      <c r="K263" s="920"/>
      <c r="L263" s="920"/>
      <c r="M263" s="920"/>
      <c r="N263" s="1125"/>
      <c r="O263" s="920"/>
      <c r="P263" s="920"/>
      <c r="Q263" s="1125"/>
      <c r="R263" s="920"/>
      <c r="S263" s="920"/>
      <c r="T263" s="1125"/>
      <c r="U263" s="920"/>
      <c r="V263" s="920"/>
      <c r="W263" s="1125"/>
      <c r="X263" s="920"/>
      <c r="Y263" s="920"/>
      <c r="Z263" s="920"/>
      <c r="AA263" s="920"/>
      <c r="AB263" s="920"/>
      <c r="AC263" s="920"/>
      <c r="AD263" s="920"/>
      <c r="AE263" s="920"/>
      <c r="AF263" s="920"/>
      <c r="AG263" s="920"/>
      <c r="AH263" s="920"/>
      <c r="AI263" s="920"/>
      <c r="AJ263" s="920"/>
      <c r="AK263" s="920"/>
      <c r="AL263" s="920"/>
    </row>
    <row r="264" spans="1:38" s="552" customFormat="1" ht="15.75">
      <c r="A264" s="1121"/>
      <c r="B264" s="920"/>
      <c r="C264" s="1122"/>
      <c r="D264" s="1123"/>
      <c r="E264" s="1123"/>
      <c r="F264" s="1122"/>
      <c r="G264" s="1124"/>
      <c r="H264" s="1122"/>
      <c r="I264" s="920"/>
      <c r="J264" s="920"/>
      <c r="K264" s="920"/>
      <c r="L264" s="920"/>
      <c r="M264" s="920"/>
      <c r="N264" s="1125"/>
      <c r="O264" s="920"/>
      <c r="P264" s="920"/>
      <c r="Q264" s="1125"/>
      <c r="R264" s="920"/>
      <c r="S264" s="920"/>
      <c r="T264" s="1125"/>
      <c r="U264" s="920"/>
      <c r="V264" s="920"/>
      <c r="W264" s="1125"/>
      <c r="X264" s="920"/>
      <c r="Y264" s="920"/>
      <c r="Z264" s="920"/>
      <c r="AA264" s="920"/>
      <c r="AB264" s="920"/>
      <c r="AC264" s="920"/>
      <c r="AD264" s="920"/>
      <c r="AE264" s="920"/>
      <c r="AF264" s="920"/>
      <c r="AG264" s="920"/>
      <c r="AH264" s="920"/>
      <c r="AI264" s="920"/>
      <c r="AJ264" s="920"/>
      <c r="AK264" s="920"/>
      <c r="AL264" s="920"/>
    </row>
    <row r="265" spans="1:38" s="552" customFormat="1" ht="15.75">
      <c r="A265" s="1121"/>
      <c r="B265" s="920"/>
      <c r="C265" s="1122"/>
      <c r="D265" s="1123"/>
      <c r="E265" s="1123"/>
      <c r="F265" s="1122"/>
      <c r="G265" s="1124"/>
      <c r="H265" s="1122"/>
      <c r="I265" s="920"/>
      <c r="J265" s="920"/>
      <c r="K265" s="920"/>
      <c r="L265" s="920"/>
      <c r="M265" s="920"/>
      <c r="N265" s="1125"/>
      <c r="O265" s="920"/>
      <c r="P265" s="920"/>
      <c r="Q265" s="1125"/>
      <c r="R265" s="920"/>
      <c r="S265" s="920"/>
      <c r="T265" s="1125"/>
      <c r="U265" s="920"/>
      <c r="V265" s="920"/>
      <c r="W265" s="1125"/>
      <c r="X265" s="920"/>
      <c r="Y265" s="920"/>
      <c r="Z265" s="920"/>
      <c r="AA265" s="920"/>
      <c r="AB265" s="920"/>
      <c r="AC265" s="920"/>
      <c r="AD265" s="920"/>
      <c r="AE265" s="920"/>
      <c r="AF265" s="920"/>
      <c r="AG265" s="920"/>
      <c r="AH265" s="920"/>
      <c r="AI265" s="920"/>
      <c r="AJ265" s="920"/>
      <c r="AK265" s="920"/>
      <c r="AL265" s="920"/>
    </row>
    <row r="266" spans="1:38" s="552" customFormat="1" ht="15.75">
      <c r="A266" s="1121"/>
      <c r="B266" s="920"/>
      <c r="C266" s="1122"/>
      <c r="D266" s="1123"/>
      <c r="E266" s="1123"/>
      <c r="F266" s="1122"/>
      <c r="G266" s="1124"/>
      <c r="H266" s="1122"/>
      <c r="I266" s="920"/>
      <c r="J266" s="920"/>
      <c r="K266" s="920"/>
      <c r="L266" s="920"/>
      <c r="M266" s="920"/>
      <c r="N266" s="1125"/>
      <c r="O266" s="920"/>
      <c r="P266" s="920"/>
      <c r="Q266" s="1125"/>
      <c r="R266" s="920"/>
      <c r="S266" s="920"/>
      <c r="T266" s="1125"/>
      <c r="U266" s="920"/>
      <c r="V266" s="920"/>
      <c r="W266" s="1125"/>
      <c r="X266" s="920"/>
      <c r="Y266" s="920"/>
      <c r="Z266" s="920"/>
      <c r="AA266" s="920"/>
      <c r="AB266" s="920"/>
      <c r="AC266" s="920"/>
      <c r="AD266" s="920"/>
      <c r="AE266" s="920"/>
      <c r="AF266" s="920"/>
      <c r="AG266" s="920"/>
      <c r="AH266" s="920"/>
      <c r="AI266" s="920"/>
      <c r="AJ266" s="920"/>
      <c r="AK266" s="920"/>
      <c r="AL266" s="920"/>
    </row>
    <row r="267" spans="1:38" s="552" customFormat="1" ht="15.75">
      <c r="A267" s="1121"/>
      <c r="B267" s="920"/>
      <c r="C267" s="1122"/>
      <c r="D267" s="1123"/>
      <c r="E267" s="1123"/>
      <c r="F267" s="1122"/>
      <c r="G267" s="1124"/>
      <c r="H267" s="1122"/>
      <c r="I267" s="920"/>
      <c r="J267" s="920"/>
      <c r="K267" s="920"/>
      <c r="L267" s="920"/>
      <c r="M267" s="920"/>
      <c r="N267" s="1125"/>
      <c r="O267" s="920"/>
      <c r="P267" s="920"/>
      <c r="Q267" s="1125"/>
      <c r="R267" s="920"/>
      <c r="S267" s="920"/>
      <c r="T267" s="1125"/>
      <c r="U267" s="920"/>
      <c r="V267" s="920"/>
      <c r="W267" s="1125"/>
      <c r="X267" s="920"/>
      <c r="Y267" s="920"/>
      <c r="Z267" s="920"/>
      <c r="AA267" s="920"/>
      <c r="AB267" s="920"/>
      <c r="AC267" s="920"/>
      <c r="AD267" s="920"/>
      <c r="AE267" s="920"/>
      <c r="AF267" s="920"/>
      <c r="AG267" s="920"/>
      <c r="AH267" s="920"/>
      <c r="AI267" s="920"/>
      <c r="AJ267" s="920"/>
      <c r="AK267" s="920"/>
      <c r="AL267" s="920"/>
    </row>
    <row r="268" spans="1:38" s="1347" customFormat="1" ht="15.75">
      <c r="A268" s="1121"/>
      <c r="B268" s="920"/>
      <c r="C268" s="1122"/>
      <c r="D268" s="1123"/>
      <c r="E268" s="1123"/>
      <c r="F268" s="1122"/>
      <c r="G268" s="1124"/>
      <c r="H268" s="1122"/>
      <c r="I268" s="920"/>
      <c r="J268" s="920"/>
      <c r="K268" s="920"/>
      <c r="L268" s="920"/>
      <c r="M268" s="920"/>
      <c r="N268" s="1125"/>
      <c r="O268" s="920"/>
      <c r="P268" s="920"/>
      <c r="Q268" s="1125"/>
      <c r="R268" s="920"/>
      <c r="S268" s="920"/>
      <c r="T268" s="1125"/>
      <c r="U268" s="920"/>
      <c r="V268" s="920"/>
      <c r="W268" s="1125"/>
      <c r="X268" s="920"/>
      <c r="Y268" s="920"/>
      <c r="Z268" s="920"/>
      <c r="AA268" s="920"/>
      <c r="AB268" s="920"/>
      <c r="AC268" s="920"/>
      <c r="AD268" s="920"/>
      <c r="AE268" s="920"/>
      <c r="AF268" s="920"/>
      <c r="AG268" s="920"/>
      <c r="AH268" s="920"/>
      <c r="AI268" s="920"/>
      <c r="AJ268" s="920"/>
      <c r="AK268" s="920"/>
      <c r="AL268" s="920"/>
    </row>
    <row r="269" spans="1:38" s="1347" customFormat="1" ht="15.75">
      <c r="A269" s="1121"/>
      <c r="B269" s="920"/>
      <c r="C269" s="1122"/>
      <c r="D269" s="1123"/>
      <c r="E269" s="1123"/>
      <c r="F269" s="1122"/>
      <c r="G269" s="1124"/>
      <c r="H269" s="1122"/>
      <c r="I269" s="920"/>
      <c r="J269" s="920"/>
      <c r="K269" s="920"/>
      <c r="L269" s="920"/>
      <c r="M269" s="920"/>
      <c r="N269" s="1125"/>
      <c r="O269" s="920"/>
      <c r="P269" s="920"/>
      <c r="Q269" s="1125"/>
      <c r="R269" s="920"/>
      <c r="S269" s="920"/>
      <c r="T269" s="1125"/>
      <c r="U269" s="920"/>
      <c r="V269" s="920"/>
      <c r="W269" s="1125"/>
      <c r="X269" s="920"/>
      <c r="Y269" s="920"/>
      <c r="Z269" s="920"/>
      <c r="AA269" s="920"/>
      <c r="AB269" s="920"/>
      <c r="AC269" s="920"/>
      <c r="AD269" s="920"/>
      <c r="AE269" s="920"/>
      <c r="AF269" s="920"/>
      <c r="AG269" s="920"/>
      <c r="AH269" s="920"/>
      <c r="AI269" s="920"/>
      <c r="AJ269" s="920"/>
      <c r="AK269" s="920"/>
      <c r="AL269" s="920"/>
    </row>
    <row r="270" spans="1:38" s="1347" customFormat="1" ht="15.75">
      <c r="A270" s="1121"/>
      <c r="B270" s="920"/>
      <c r="C270" s="1122"/>
      <c r="D270" s="1123"/>
      <c r="E270" s="1123"/>
      <c r="F270" s="1122"/>
      <c r="G270" s="1124"/>
      <c r="H270" s="1122"/>
      <c r="I270" s="920"/>
      <c r="J270" s="920"/>
      <c r="K270" s="920"/>
      <c r="L270" s="920"/>
      <c r="M270" s="920"/>
      <c r="N270" s="1125"/>
      <c r="O270" s="920"/>
      <c r="P270" s="920"/>
      <c r="Q270" s="1125"/>
      <c r="R270" s="920"/>
      <c r="S270" s="920"/>
      <c r="T270" s="1125"/>
      <c r="U270" s="920"/>
      <c r="V270" s="920"/>
      <c r="W270" s="1125"/>
      <c r="X270" s="920"/>
      <c r="Y270" s="920"/>
      <c r="Z270" s="920"/>
      <c r="AA270" s="920"/>
      <c r="AB270" s="920"/>
      <c r="AC270" s="920"/>
      <c r="AD270" s="920"/>
      <c r="AE270" s="920"/>
      <c r="AF270" s="920"/>
      <c r="AG270" s="920"/>
      <c r="AH270" s="920"/>
      <c r="AI270" s="920"/>
      <c r="AJ270" s="920"/>
      <c r="AK270" s="920"/>
      <c r="AL270" s="920"/>
    </row>
    <row r="271" spans="1:38" s="1347" customFormat="1" ht="15.75">
      <c r="A271" s="1121"/>
      <c r="B271" s="920"/>
      <c r="C271" s="1122"/>
      <c r="D271" s="1123"/>
      <c r="E271" s="1123"/>
      <c r="F271" s="1122"/>
      <c r="G271" s="1124"/>
      <c r="H271" s="1122"/>
      <c r="I271" s="920"/>
      <c r="J271" s="920"/>
      <c r="K271" s="920"/>
      <c r="L271" s="920"/>
      <c r="M271" s="920"/>
      <c r="N271" s="1125"/>
      <c r="O271" s="920"/>
      <c r="P271" s="920"/>
      <c r="Q271" s="1125"/>
      <c r="R271" s="920"/>
      <c r="S271" s="920"/>
      <c r="T271" s="1125"/>
      <c r="U271" s="920"/>
      <c r="V271" s="920"/>
      <c r="W271" s="1125"/>
      <c r="X271" s="920"/>
      <c r="Y271" s="920"/>
      <c r="Z271" s="920"/>
      <c r="AA271" s="920"/>
      <c r="AB271" s="920"/>
      <c r="AC271" s="920"/>
      <c r="AD271" s="920"/>
      <c r="AE271" s="920"/>
      <c r="AF271" s="920"/>
      <c r="AG271" s="920"/>
      <c r="AH271" s="920"/>
      <c r="AI271" s="920"/>
      <c r="AJ271" s="920"/>
      <c r="AK271" s="920"/>
      <c r="AL271" s="920"/>
    </row>
    <row r="272" spans="1:38" s="1347" customFormat="1" ht="15.75">
      <c r="A272" s="1121"/>
      <c r="B272" s="920"/>
      <c r="C272" s="1122"/>
      <c r="D272" s="1123"/>
      <c r="E272" s="1123"/>
      <c r="F272" s="1122"/>
      <c r="G272" s="1124"/>
      <c r="H272" s="1122"/>
      <c r="I272" s="920"/>
      <c r="J272" s="920"/>
      <c r="K272" s="920"/>
      <c r="L272" s="920"/>
      <c r="M272" s="920"/>
      <c r="N272" s="1125"/>
      <c r="O272" s="920"/>
      <c r="P272" s="920"/>
      <c r="Q272" s="1125"/>
      <c r="R272" s="920"/>
      <c r="S272" s="920"/>
      <c r="T272" s="1125"/>
      <c r="U272" s="920"/>
      <c r="V272" s="920"/>
      <c r="W272" s="1125"/>
      <c r="X272" s="920"/>
      <c r="Y272" s="920"/>
      <c r="Z272" s="920"/>
      <c r="AA272" s="920"/>
      <c r="AB272" s="920"/>
      <c r="AC272" s="920"/>
      <c r="AD272" s="920"/>
      <c r="AE272" s="920"/>
      <c r="AF272" s="920"/>
      <c r="AG272" s="920"/>
      <c r="AH272" s="920"/>
      <c r="AI272" s="920"/>
      <c r="AJ272" s="920"/>
      <c r="AK272" s="920"/>
      <c r="AL272" s="920"/>
    </row>
    <row r="273" spans="1:38" s="1347" customFormat="1" ht="15.75">
      <c r="A273" s="1121"/>
      <c r="B273" s="920"/>
      <c r="C273" s="1122"/>
      <c r="D273" s="1123"/>
      <c r="E273" s="1123"/>
      <c r="F273" s="1122"/>
      <c r="G273" s="1124"/>
      <c r="H273" s="1122"/>
      <c r="I273" s="920"/>
      <c r="J273" s="920"/>
      <c r="K273" s="920"/>
      <c r="L273" s="920"/>
      <c r="M273" s="920"/>
      <c r="N273" s="1125"/>
      <c r="O273" s="920"/>
      <c r="P273" s="920"/>
      <c r="Q273" s="1125"/>
      <c r="R273" s="920"/>
      <c r="S273" s="920"/>
      <c r="T273" s="1125"/>
      <c r="U273" s="920"/>
      <c r="V273" s="920"/>
      <c r="W273" s="1125"/>
      <c r="X273" s="920"/>
      <c r="Y273" s="920"/>
      <c r="Z273" s="920"/>
      <c r="AA273" s="920"/>
      <c r="AB273" s="920"/>
      <c r="AC273" s="920"/>
      <c r="AD273" s="920"/>
      <c r="AE273" s="920"/>
      <c r="AF273" s="920"/>
      <c r="AG273" s="920"/>
      <c r="AH273" s="920"/>
      <c r="AI273" s="920"/>
      <c r="AJ273" s="920"/>
      <c r="AK273" s="920"/>
      <c r="AL273" s="920"/>
    </row>
    <row r="274" spans="1:38" s="1347" customFormat="1" ht="15.75">
      <c r="A274" s="1121"/>
      <c r="B274" s="920"/>
      <c r="C274" s="1122"/>
      <c r="D274" s="1123"/>
      <c r="E274" s="1123"/>
      <c r="F274" s="1122"/>
      <c r="G274" s="1124"/>
      <c r="H274" s="1122"/>
      <c r="I274" s="920"/>
      <c r="J274" s="920"/>
      <c r="K274" s="920"/>
      <c r="L274" s="920"/>
      <c r="M274" s="920"/>
      <c r="N274" s="1125"/>
      <c r="O274" s="920"/>
      <c r="P274" s="920"/>
      <c r="Q274" s="1125"/>
      <c r="R274" s="920"/>
      <c r="S274" s="920"/>
      <c r="T274" s="1125"/>
      <c r="U274" s="920"/>
      <c r="V274" s="920"/>
      <c r="W274" s="1125"/>
      <c r="X274" s="920"/>
      <c r="Y274" s="920"/>
      <c r="Z274" s="920"/>
      <c r="AA274" s="920"/>
      <c r="AB274" s="920"/>
      <c r="AC274" s="920"/>
      <c r="AD274" s="920"/>
      <c r="AE274" s="920"/>
      <c r="AF274" s="920"/>
      <c r="AG274" s="920"/>
      <c r="AH274" s="920"/>
      <c r="AI274" s="920"/>
      <c r="AJ274" s="920"/>
      <c r="AK274" s="920"/>
      <c r="AL274" s="920"/>
    </row>
    <row r="275" spans="1:38" s="1347" customFormat="1" ht="15.75">
      <c r="A275" s="1121"/>
      <c r="B275" s="920"/>
      <c r="C275" s="1122"/>
      <c r="D275" s="1123"/>
      <c r="E275" s="1123"/>
      <c r="F275" s="1122"/>
      <c r="G275" s="1124"/>
      <c r="H275" s="1122"/>
      <c r="I275" s="920"/>
      <c r="J275" s="920"/>
      <c r="K275" s="920"/>
      <c r="L275" s="920"/>
      <c r="M275" s="920"/>
      <c r="N275" s="1125"/>
      <c r="O275" s="920"/>
      <c r="P275" s="920"/>
      <c r="Q275" s="1125"/>
      <c r="R275" s="920"/>
      <c r="S275" s="920"/>
      <c r="T275" s="1125"/>
      <c r="U275" s="920"/>
      <c r="V275" s="920"/>
      <c r="W275" s="1125"/>
      <c r="X275" s="920"/>
      <c r="Y275" s="920"/>
      <c r="Z275" s="920"/>
      <c r="AA275" s="920"/>
      <c r="AB275" s="920"/>
      <c r="AC275" s="920"/>
      <c r="AD275" s="920"/>
      <c r="AE275" s="920"/>
      <c r="AF275" s="920"/>
      <c r="AG275" s="920"/>
      <c r="AH275" s="920"/>
      <c r="AI275" s="920"/>
      <c r="AJ275" s="920"/>
      <c r="AK275" s="920"/>
      <c r="AL275" s="920"/>
    </row>
    <row r="276" spans="1:38" s="1348" customFormat="1" ht="15.75">
      <c r="A276" s="1121"/>
      <c r="B276" s="920"/>
      <c r="C276" s="1122"/>
      <c r="D276" s="1123"/>
      <c r="E276" s="1123"/>
      <c r="F276" s="1122"/>
      <c r="G276" s="1124"/>
      <c r="H276" s="1122"/>
      <c r="I276" s="920"/>
      <c r="J276" s="920"/>
      <c r="K276" s="920"/>
      <c r="L276" s="920"/>
      <c r="M276" s="920"/>
      <c r="N276" s="1125"/>
      <c r="O276" s="920"/>
      <c r="P276" s="920"/>
      <c r="Q276" s="1125"/>
      <c r="R276" s="920"/>
      <c r="S276" s="920"/>
      <c r="T276" s="1125"/>
      <c r="U276" s="920"/>
      <c r="V276" s="920"/>
      <c r="W276" s="1125"/>
      <c r="X276" s="920"/>
      <c r="Y276" s="920"/>
      <c r="Z276" s="920"/>
      <c r="AA276" s="920"/>
      <c r="AB276" s="920"/>
      <c r="AC276" s="920"/>
      <c r="AD276" s="920"/>
      <c r="AE276" s="920"/>
      <c r="AF276" s="920"/>
      <c r="AG276" s="920"/>
      <c r="AH276" s="920"/>
      <c r="AI276" s="920"/>
      <c r="AJ276" s="920"/>
      <c r="AK276" s="920"/>
      <c r="AL276" s="920"/>
    </row>
    <row r="277" spans="1:38" s="1347" customFormat="1" ht="15.75">
      <c r="A277" s="1121"/>
      <c r="B277" s="920"/>
      <c r="C277" s="1122"/>
      <c r="D277" s="1123"/>
      <c r="E277" s="1123"/>
      <c r="F277" s="1122"/>
      <c r="G277" s="1124"/>
      <c r="H277" s="1122"/>
      <c r="I277" s="920"/>
      <c r="J277" s="920"/>
      <c r="K277" s="920"/>
      <c r="L277" s="920"/>
      <c r="M277" s="920"/>
      <c r="N277" s="1125"/>
      <c r="O277" s="920"/>
      <c r="P277" s="920"/>
      <c r="Q277" s="1125"/>
      <c r="R277" s="920"/>
      <c r="S277" s="920"/>
      <c r="T277" s="1125"/>
      <c r="U277" s="920"/>
      <c r="V277" s="920"/>
      <c r="W277" s="1125"/>
      <c r="X277" s="920"/>
      <c r="Y277" s="920"/>
      <c r="Z277" s="920"/>
      <c r="AA277" s="920"/>
      <c r="AB277" s="920"/>
      <c r="AC277" s="920"/>
      <c r="AD277" s="920"/>
      <c r="AE277" s="920"/>
      <c r="AF277" s="920"/>
      <c r="AG277" s="920"/>
      <c r="AH277" s="920"/>
      <c r="AI277" s="920"/>
      <c r="AJ277" s="920"/>
      <c r="AK277" s="920"/>
      <c r="AL277" s="920"/>
    </row>
    <row r="278" spans="1:38" s="1347" customFormat="1" ht="15.75">
      <c r="A278" s="1121"/>
      <c r="B278" s="920"/>
      <c r="C278" s="1122"/>
      <c r="D278" s="1123"/>
      <c r="E278" s="1123"/>
      <c r="F278" s="1122"/>
      <c r="G278" s="1124"/>
      <c r="H278" s="1122"/>
      <c r="I278" s="920"/>
      <c r="J278" s="920"/>
      <c r="K278" s="920"/>
      <c r="L278" s="920"/>
      <c r="M278" s="920"/>
      <c r="N278" s="1125"/>
      <c r="O278" s="920"/>
      <c r="P278" s="920"/>
      <c r="Q278" s="1125"/>
      <c r="R278" s="920"/>
      <c r="S278" s="920"/>
      <c r="T278" s="1125"/>
      <c r="U278" s="920"/>
      <c r="V278" s="920"/>
      <c r="W278" s="1125"/>
      <c r="X278" s="920"/>
      <c r="Y278" s="920"/>
      <c r="Z278" s="920"/>
      <c r="AA278" s="920"/>
      <c r="AB278" s="920"/>
      <c r="AC278" s="920"/>
      <c r="AD278" s="920"/>
      <c r="AE278" s="920"/>
      <c r="AF278" s="920"/>
      <c r="AG278" s="920"/>
      <c r="AH278" s="920"/>
      <c r="AI278" s="920"/>
      <c r="AJ278" s="920"/>
      <c r="AK278" s="920"/>
      <c r="AL278" s="920"/>
    </row>
    <row r="279" spans="1:38" s="1347" customFormat="1" ht="15.75">
      <c r="A279" s="1121"/>
      <c r="B279" s="920"/>
      <c r="C279" s="1122"/>
      <c r="D279" s="1123"/>
      <c r="E279" s="1123"/>
      <c r="F279" s="1122"/>
      <c r="G279" s="1124"/>
      <c r="H279" s="1122"/>
      <c r="I279" s="920"/>
      <c r="J279" s="920"/>
      <c r="K279" s="920"/>
      <c r="L279" s="920"/>
      <c r="M279" s="920"/>
      <c r="N279" s="1125"/>
      <c r="O279" s="920"/>
      <c r="P279" s="920"/>
      <c r="Q279" s="1125"/>
      <c r="R279" s="920"/>
      <c r="S279" s="920"/>
      <c r="T279" s="1125"/>
      <c r="U279" s="920"/>
      <c r="V279" s="920"/>
      <c r="W279" s="1125"/>
      <c r="X279" s="920"/>
      <c r="Y279" s="920"/>
      <c r="Z279" s="920"/>
      <c r="AA279" s="920"/>
      <c r="AB279" s="920"/>
      <c r="AC279" s="920"/>
      <c r="AD279" s="920"/>
      <c r="AE279" s="920"/>
      <c r="AF279" s="920"/>
      <c r="AG279" s="920"/>
      <c r="AH279" s="920"/>
      <c r="AI279" s="920"/>
      <c r="AJ279" s="920"/>
      <c r="AK279" s="920"/>
      <c r="AL279" s="920"/>
    </row>
    <row r="280" spans="1:38" s="1347" customFormat="1" ht="15.75">
      <c r="A280" s="1121"/>
      <c r="B280" s="920"/>
      <c r="C280" s="1122"/>
      <c r="D280" s="1123"/>
      <c r="E280" s="1123"/>
      <c r="F280" s="1122"/>
      <c r="G280" s="1124"/>
      <c r="H280" s="1122"/>
      <c r="I280" s="920"/>
      <c r="J280" s="920"/>
      <c r="K280" s="920"/>
      <c r="L280" s="920"/>
      <c r="M280" s="920"/>
      <c r="N280" s="1125"/>
      <c r="O280" s="920"/>
      <c r="P280" s="920"/>
      <c r="Q280" s="1125"/>
      <c r="R280" s="920"/>
      <c r="S280" s="920"/>
      <c r="T280" s="1125"/>
      <c r="U280" s="920"/>
      <c r="V280" s="920"/>
      <c r="W280" s="1125"/>
      <c r="X280" s="920"/>
      <c r="Y280" s="920"/>
      <c r="Z280" s="920"/>
      <c r="AA280" s="920"/>
      <c r="AB280" s="920"/>
      <c r="AC280" s="920"/>
      <c r="AD280" s="920"/>
      <c r="AE280" s="920"/>
      <c r="AF280" s="920"/>
      <c r="AG280" s="920"/>
      <c r="AH280" s="920"/>
      <c r="AI280" s="920"/>
      <c r="AJ280" s="920"/>
      <c r="AK280" s="920"/>
      <c r="AL280" s="920"/>
    </row>
    <row r="281" spans="1:38" s="1347" customFormat="1" ht="15.75">
      <c r="A281" s="1121"/>
      <c r="B281" s="920"/>
      <c r="C281" s="1122"/>
      <c r="D281" s="1123"/>
      <c r="E281" s="1123"/>
      <c r="F281" s="1122"/>
      <c r="G281" s="1124"/>
      <c r="H281" s="1122"/>
      <c r="I281" s="920"/>
      <c r="J281" s="920"/>
      <c r="K281" s="920"/>
      <c r="L281" s="920"/>
      <c r="M281" s="920"/>
      <c r="N281" s="1125"/>
      <c r="O281" s="920"/>
      <c r="P281" s="920"/>
      <c r="Q281" s="1125"/>
      <c r="R281" s="920"/>
      <c r="S281" s="920"/>
      <c r="T281" s="1125"/>
      <c r="U281" s="920"/>
      <c r="V281" s="920"/>
      <c r="W281" s="1125"/>
      <c r="X281" s="920"/>
      <c r="Y281" s="920"/>
      <c r="Z281" s="920"/>
      <c r="AA281" s="920"/>
      <c r="AB281" s="920"/>
      <c r="AC281" s="920"/>
      <c r="AD281" s="920"/>
      <c r="AE281" s="920"/>
      <c r="AF281" s="920"/>
      <c r="AG281" s="920"/>
      <c r="AH281" s="920"/>
      <c r="AI281" s="920"/>
      <c r="AJ281" s="920"/>
      <c r="AK281" s="920"/>
      <c r="AL281" s="920"/>
    </row>
    <row r="282" spans="1:38" s="1347" customFormat="1" ht="15.75">
      <c r="A282" s="1121"/>
      <c r="B282" s="920"/>
      <c r="C282" s="1122"/>
      <c r="D282" s="1123"/>
      <c r="E282" s="1123"/>
      <c r="F282" s="1122"/>
      <c r="G282" s="1124"/>
      <c r="H282" s="1122"/>
      <c r="I282" s="920"/>
      <c r="J282" s="920"/>
      <c r="K282" s="920"/>
      <c r="L282" s="920"/>
      <c r="M282" s="920"/>
      <c r="N282" s="1125"/>
      <c r="O282" s="920"/>
      <c r="P282" s="920"/>
      <c r="Q282" s="1125"/>
      <c r="R282" s="920"/>
      <c r="S282" s="920"/>
      <c r="T282" s="1125"/>
      <c r="U282" s="920"/>
      <c r="V282" s="920"/>
      <c r="W282" s="1125"/>
      <c r="X282" s="920"/>
      <c r="Y282" s="920"/>
      <c r="Z282" s="920"/>
      <c r="AA282" s="920"/>
      <c r="AB282" s="920"/>
      <c r="AC282" s="920"/>
      <c r="AD282" s="920"/>
      <c r="AE282" s="920"/>
      <c r="AF282" s="920"/>
      <c r="AG282" s="920"/>
      <c r="AH282" s="920"/>
      <c r="AI282" s="920"/>
      <c r="AJ282" s="920"/>
      <c r="AK282" s="920"/>
      <c r="AL282" s="920"/>
    </row>
    <row r="283" spans="1:38" s="1347" customFormat="1" ht="15.75">
      <c r="A283" s="1121"/>
      <c r="B283" s="920"/>
      <c r="C283" s="1122"/>
      <c r="D283" s="1123"/>
      <c r="E283" s="1123"/>
      <c r="F283" s="1122"/>
      <c r="G283" s="1124"/>
      <c r="H283" s="1122"/>
      <c r="I283" s="920"/>
      <c r="J283" s="920"/>
      <c r="K283" s="920"/>
      <c r="L283" s="920"/>
      <c r="M283" s="920"/>
      <c r="N283" s="1125"/>
      <c r="O283" s="920"/>
      <c r="P283" s="920"/>
      <c r="Q283" s="1125"/>
      <c r="R283" s="920"/>
      <c r="S283" s="920"/>
      <c r="T283" s="1125"/>
      <c r="U283" s="920"/>
      <c r="V283" s="920"/>
      <c r="W283" s="1125"/>
      <c r="X283" s="920"/>
      <c r="Y283" s="920"/>
      <c r="Z283" s="920"/>
      <c r="AA283" s="920"/>
      <c r="AB283" s="920"/>
      <c r="AC283" s="920"/>
      <c r="AD283" s="920"/>
      <c r="AE283" s="920"/>
      <c r="AF283" s="920"/>
      <c r="AG283" s="920"/>
      <c r="AH283" s="920"/>
      <c r="AI283" s="920"/>
      <c r="AJ283" s="920"/>
      <c r="AK283" s="920"/>
      <c r="AL283" s="920"/>
    </row>
    <row r="284" spans="1:38" s="1347" customFormat="1" ht="15.75">
      <c r="A284" s="1121"/>
      <c r="B284" s="920"/>
      <c r="C284" s="1122"/>
      <c r="D284" s="1123"/>
      <c r="E284" s="1123"/>
      <c r="F284" s="1122"/>
      <c r="G284" s="1124"/>
      <c r="H284" s="1122"/>
      <c r="I284" s="920"/>
      <c r="J284" s="920"/>
      <c r="K284" s="920"/>
      <c r="L284" s="920"/>
      <c r="M284" s="920"/>
      <c r="N284" s="1125"/>
      <c r="O284" s="920"/>
      <c r="P284" s="920"/>
      <c r="Q284" s="1125"/>
      <c r="R284" s="920"/>
      <c r="S284" s="920"/>
      <c r="T284" s="1125"/>
      <c r="U284" s="920"/>
      <c r="V284" s="920"/>
      <c r="W284" s="1125"/>
      <c r="X284" s="920"/>
      <c r="Y284" s="920"/>
      <c r="Z284" s="920"/>
      <c r="AA284" s="920"/>
      <c r="AB284" s="920"/>
      <c r="AC284" s="920"/>
      <c r="AD284" s="920"/>
      <c r="AE284" s="920"/>
      <c r="AF284" s="920"/>
      <c r="AG284" s="920"/>
      <c r="AH284" s="920"/>
      <c r="AI284" s="920"/>
      <c r="AJ284" s="920"/>
      <c r="AK284" s="920"/>
      <c r="AL284" s="920"/>
    </row>
    <row r="285" spans="1:38" s="552" customFormat="1" ht="15.75">
      <c r="A285" s="1121"/>
      <c r="B285" s="920"/>
      <c r="C285" s="1122"/>
      <c r="D285" s="1123"/>
      <c r="E285" s="1123"/>
      <c r="F285" s="1122"/>
      <c r="G285" s="1124"/>
      <c r="H285" s="1122"/>
      <c r="I285" s="920"/>
      <c r="J285" s="920"/>
      <c r="K285" s="920"/>
      <c r="L285" s="920"/>
      <c r="M285" s="920"/>
      <c r="N285" s="1125"/>
      <c r="O285" s="920"/>
      <c r="P285" s="920"/>
      <c r="Q285" s="1125"/>
      <c r="R285" s="920"/>
      <c r="S285" s="920"/>
      <c r="T285" s="1125"/>
      <c r="U285" s="920"/>
      <c r="V285" s="920"/>
      <c r="W285" s="1125"/>
      <c r="X285" s="920"/>
      <c r="Y285" s="920"/>
      <c r="Z285" s="920"/>
      <c r="AA285" s="920"/>
      <c r="AB285" s="920"/>
      <c r="AC285" s="920"/>
      <c r="AD285" s="920"/>
      <c r="AE285" s="920"/>
      <c r="AF285" s="920"/>
      <c r="AG285" s="920"/>
      <c r="AH285" s="920"/>
      <c r="AI285" s="920"/>
      <c r="AJ285" s="920"/>
      <c r="AK285" s="920"/>
      <c r="AL285" s="920"/>
    </row>
    <row r="286" spans="1:38" s="552" customFormat="1" ht="15.75">
      <c r="A286" s="1121"/>
      <c r="B286" s="920"/>
      <c r="C286" s="1122"/>
      <c r="D286" s="1123"/>
      <c r="E286" s="1123"/>
      <c r="F286" s="1122"/>
      <c r="G286" s="1124"/>
      <c r="H286" s="1122"/>
      <c r="I286" s="920"/>
      <c r="J286" s="920"/>
      <c r="K286" s="920"/>
      <c r="L286" s="920"/>
      <c r="M286" s="920"/>
      <c r="N286" s="1125"/>
      <c r="O286" s="920"/>
      <c r="P286" s="920"/>
      <c r="Q286" s="1125"/>
      <c r="R286" s="920"/>
      <c r="S286" s="920"/>
      <c r="T286" s="1125"/>
      <c r="U286" s="920"/>
      <c r="V286" s="920"/>
      <c r="W286" s="1125"/>
      <c r="X286" s="920"/>
      <c r="Y286" s="920"/>
      <c r="Z286" s="920"/>
      <c r="AA286" s="920"/>
      <c r="AB286" s="920"/>
      <c r="AC286" s="920"/>
      <c r="AD286" s="920"/>
      <c r="AE286" s="920"/>
      <c r="AF286" s="920"/>
      <c r="AG286" s="920"/>
      <c r="AH286" s="920"/>
      <c r="AI286" s="920"/>
      <c r="AJ286" s="920"/>
      <c r="AK286" s="920"/>
      <c r="AL286" s="920"/>
    </row>
    <row r="287" spans="1:38" s="552" customFormat="1" ht="15.75">
      <c r="A287" s="1121"/>
      <c r="B287" s="920"/>
      <c r="C287" s="1122"/>
      <c r="D287" s="1123"/>
      <c r="E287" s="1123"/>
      <c r="F287" s="1122"/>
      <c r="G287" s="1124"/>
      <c r="H287" s="1122"/>
      <c r="I287" s="920"/>
      <c r="J287" s="920"/>
      <c r="K287" s="920"/>
      <c r="L287" s="920"/>
      <c r="M287" s="920"/>
      <c r="N287" s="1125"/>
      <c r="O287" s="920"/>
      <c r="P287" s="920"/>
      <c r="Q287" s="1125"/>
      <c r="R287" s="920"/>
      <c r="S287" s="920"/>
      <c r="T287" s="1125"/>
      <c r="U287" s="920"/>
      <c r="V287" s="920"/>
      <c r="W287" s="1125"/>
      <c r="X287" s="920"/>
      <c r="Y287" s="920"/>
      <c r="Z287" s="920"/>
      <c r="AA287" s="920"/>
      <c r="AB287" s="920"/>
      <c r="AC287" s="920"/>
      <c r="AD287" s="920"/>
      <c r="AE287" s="920"/>
      <c r="AF287" s="920"/>
      <c r="AG287" s="920"/>
      <c r="AH287" s="920"/>
      <c r="AI287" s="920"/>
      <c r="AJ287" s="920"/>
      <c r="AK287" s="920"/>
      <c r="AL287" s="920"/>
    </row>
    <row r="288" spans="1:38" s="552" customFormat="1" ht="15.75">
      <c r="A288" s="1121"/>
      <c r="B288" s="920"/>
      <c r="C288" s="1122"/>
      <c r="D288" s="1123"/>
      <c r="E288" s="1123"/>
      <c r="F288" s="1122"/>
      <c r="G288" s="1124"/>
      <c r="H288" s="1122"/>
      <c r="I288" s="920"/>
      <c r="J288" s="920"/>
      <c r="K288" s="920"/>
      <c r="L288" s="920"/>
      <c r="M288" s="920"/>
      <c r="N288" s="1125"/>
      <c r="O288" s="920"/>
      <c r="P288" s="920"/>
      <c r="Q288" s="1125"/>
      <c r="R288" s="920"/>
      <c r="S288" s="920"/>
      <c r="T288" s="1125"/>
      <c r="U288" s="920"/>
      <c r="V288" s="920"/>
      <c r="W288" s="1125"/>
      <c r="X288" s="920"/>
      <c r="Y288" s="920"/>
      <c r="Z288" s="920"/>
      <c r="AA288" s="920"/>
      <c r="AB288" s="920"/>
      <c r="AC288" s="920"/>
      <c r="AD288" s="920"/>
      <c r="AE288" s="920"/>
      <c r="AF288" s="920"/>
      <c r="AG288" s="920"/>
      <c r="AH288" s="920"/>
      <c r="AI288" s="920"/>
      <c r="AJ288" s="920"/>
      <c r="AK288" s="920"/>
      <c r="AL288" s="920"/>
    </row>
    <row r="289" spans="1:38" s="552" customFormat="1" ht="15.75">
      <c r="A289" s="1121"/>
      <c r="B289" s="920"/>
      <c r="C289" s="1122"/>
      <c r="D289" s="1123"/>
      <c r="E289" s="1123"/>
      <c r="F289" s="1122"/>
      <c r="G289" s="1124"/>
      <c r="H289" s="1122"/>
      <c r="I289" s="920"/>
      <c r="J289" s="920"/>
      <c r="K289" s="920"/>
      <c r="L289" s="920"/>
      <c r="M289" s="920"/>
      <c r="N289" s="1125"/>
      <c r="O289" s="920"/>
      <c r="P289" s="920"/>
      <c r="Q289" s="1125"/>
      <c r="R289" s="920"/>
      <c r="S289" s="920"/>
      <c r="T289" s="1125"/>
      <c r="U289" s="920"/>
      <c r="V289" s="920"/>
      <c r="W289" s="1125"/>
      <c r="X289" s="920"/>
      <c r="Y289" s="920"/>
      <c r="Z289" s="920"/>
      <c r="AA289" s="920"/>
      <c r="AB289" s="920"/>
      <c r="AC289" s="920"/>
      <c r="AD289" s="920"/>
      <c r="AE289" s="920"/>
      <c r="AF289" s="920"/>
      <c r="AG289" s="920"/>
      <c r="AH289" s="920"/>
      <c r="AI289" s="920"/>
      <c r="AJ289" s="920"/>
      <c r="AK289" s="920"/>
      <c r="AL289" s="920"/>
    </row>
    <row r="290" spans="1:38" s="552" customFormat="1" ht="15.75">
      <c r="A290" s="1121"/>
      <c r="B290" s="920"/>
      <c r="C290" s="1122"/>
      <c r="D290" s="1123"/>
      <c r="E290" s="1123"/>
      <c r="F290" s="1122"/>
      <c r="G290" s="1124"/>
      <c r="H290" s="1122"/>
      <c r="I290" s="920"/>
      <c r="J290" s="920"/>
      <c r="K290" s="920"/>
      <c r="L290" s="920"/>
      <c r="M290" s="920"/>
      <c r="N290" s="1125"/>
      <c r="O290" s="920"/>
      <c r="P290" s="920"/>
      <c r="Q290" s="1125"/>
      <c r="R290" s="920"/>
      <c r="S290" s="920"/>
      <c r="T290" s="1125"/>
      <c r="U290" s="920"/>
      <c r="V290" s="920"/>
      <c r="W290" s="1125"/>
      <c r="X290" s="920"/>
      <c r="Y290" s="920"/>
      <c r="Z290" s="920"/>
      <c r="AA290" s="920"/>
      <c r="AB290" s="920"/>
      <c r="AC290" s="920"/>
      <c r="AD290" s="920"/>
      <c r="AE290" s="920"/>
      <c r="AF290" s="920"/>
      <c r="AG290" s="920"/>
      <c r="AH290" s="920"/>
      <c r="AI290" s="920"/>
      <c r="AJ290" s="920"/>
      <c r="AK290" s="920"/>
      <c r="AL290" s="920"/>
    </row>
    <row r="291" spans="1:38" s="552" customFormat="1" ht="15.75">
      <c r="A291" s="1121"/>
      <c r="B291" s="920"/>
      <c r="C291" s="1122"/>
      <c r="D291" s="1123"/>
      <c r="E291" s="1123"/>
      <c r="F291" s="1122"/>
      <c r="G291" s="1124"/>
      <c r="H291" s="1122"/>
      <c r="I291" s="920"/>
      <c r="J291" s="920"/>
      <c r="K291" s="920"/>
      <c r="L291" s="920"/>
      <c r="M291" s="920"/>
      <c r="N291" s="1125"/>
      <c r="O291" s="920"/>
      <c r="P291" s="920"/>
      <c r="Q291" s="1125"/>
      <c r="R291" s="920"/>
      <c r="S291" s="920"/>
      <c r="T291" s="1125"/>
      <c r="U291" s="920"/>
      <c r="V291" s="920"/>
      <c r="W291" s="1125"/>
      <c r="X291" s="920"/>
      <c r="Y291" s="920"/>
      <c r="Z291" s="920"/>
      <c r="AA291" s="920"/>
      <c r="AB291" s="920"/>
      <c r="AC291" s="920"/>
      <c r="AD291" s="920"/>
      <c r="AE291" s="920"/>
      <c r="AF291" s="920"/>
      <c r="AG291" s="920"/>
      <c r="AH291" s="920"/>
      <c r="AI291" s="920"/>
      <c r="AJ291" s="920"/>
      <c r="AK291" s="920"/>
      <c r="AL291" s="920"/>
    </row>
    <row r="292" spans="1:38" s="552" customFormat="1" ht="15.75">
      <c r="A292" s="1121"/>
      <c r="B292" s="920"/>
      <c r="C292" s="1122"/>
      <c r="D292" s="1123"/>
      <c r="E292" s="1123"/>
      <c r="F292" s="1122"/>
      <c r="G292" s="1124"/>
      <c r="H292" s="1122"/>
      <c r="I292" s="920"/>
      <c r="J292" s="920"/>
      <c r="K292" s="920"/>
      <c r="L292" s="920"/>
      <c r="M292" s="920"/>
      <c r="N292" s="1125"/>
      <c r="O292" s="920"/>
      <c r="P292" s="920"/>
      <c r="Q292" s="1125"/>
      <c r="R292" s="920"/>
      <c r="S292" s="920"/>
      <c r="T292" s="1125"/>
      <c r="U292" s="920"/>
      <c r="V292" s="920"/>
      <c r="W292" s="1125"/>
      <c r="X292" s="920"/>
      <c r="Y292" s="920"/>
      <c r="Z292" s="920"/>
      <c r="AA292" s="920"/>
      <c r="AB292" s="920"/>
      <c r="AC292" s="920"/>
      <c r="AD292" s="920"/>
      <c r="AE292" s="920"/>
      <c r="AF292" s="920"/>
      <c r="AG292" s="920"/>
      <c r="AH292" s="920"/>
      <c r="AI292" s="920"/>
      <c r="AJ292" s="920"/>
      <c r="AK292" s="920"/>
      <c r="AL292" s="920"/>
    </row>
    <row r="293" spans="1:39" s="552" customFormat="1" ht="15.75">
      <c r="A293" s="1121"/>
      <c r="B293" s="920"/>
      <c r="C293" s="1122"/>
      <c r="D293" s="1123"/>
      <c r="E293" s="1123"/>
      <c r="F293" s="1122"/>
      <c r="G293" s="1124"/>
      <c r="H293" s="1122"/>
      <c r="I293" s="920"/>
      <c r="J293" s="920"/>
      <c r="K293" s="920"/>
      <c r="L293" s="920"/>
      <c r="M293" s="920"/>
      <c r="N293" s="1125"/>
      <c r="O293" s="920"/>
      <c r="P293" s="920"/>
      <c r="Q293" s="1125"/>
      <c r="R293" s="920"/>
      <c r="S293" s="920"/>
      <c r="T293" s="1125"/>
      <c r="U293" s="920"/>
      <c r="V293" s="920"/>
      <c r="W293" s="1125"/>
      <c r="X293" s="920"/>
      <c r="Y293" s="920"/>
      <c r="Z293" s="920"/>
      <c r="AA293" s="920"/>
      <c r="AB293" s="920"/>
      <c r="AC293" s="920"/>
      <c r="AD293" s="920"/>
      <c r="AE293" s="920"/>
      <c r="AF293" s="920"/>
      <c r="AG293" s="920"/>
      <c r="AH293" s="920"/>
      <c r="AI293" s="920"/>
      <c r="AJ293" s="920"/>
      <c r="AK293" s="920"/>
      <c r="AL293" s="920"/>
      <c r="AM293" s="1337"/>
    </row>
    <row r="294" spans="1:39" s="552" customFormat="1" ht="15.75">
      <c r="A294" s="1121"/>
      <c r="B294" s="920"/>
      <c r="C294" s="1122"/>
      <c r="D294" s="1123"/>
      <c r="E294" s="1123"/>
      <c r="F294" s="1122"/>
      <c r="G294" s="1124"/>
      <c r="H294" s="1122"/>
      <c r="I294" s="920"/>
      <c r="J294" s="920"/>
      <c r="K294" s="920"/>
      <c r="L294" s="920"/>
      <c r="M294" s="920"/>
      <c r="N294" s="1125"/>
      <c r="O294" s="920"/>
      <c r="P294" s="920"/>
      <c r="Q294" s="1125"/>
      <c r="R294" s="920"/>
      <c r="S294" s="920"/>
      <c r="T294" s="1125"/>
      <c r="U294" s="920"/>
      <c r="V294" s="920"/>
      <c r="W294" s="1125"/>
      <c r="X294" s="920"/>
      <c r="Y294" s="920"/>
      <c r="Z294" s="920"/>
      <c r="AA294" s="920"/>
      <c r="AB294" s="920"/>
      <c r="AC294" s="920"/>
      <c r="AD294" s="920"/>
      <c r="AE294" s="920"/>
      <c r="AF294" s="920"/>
      <c r="AG294" s="920"/>
      <c r="AH294" s="920"/>
      <c r="AI294" s="920"/>
      <c r="AJ294" s="920"/>
      <c r="AK294" s="920"/>
      <c r="AL294" s="920"/>
      <c r="AM294" s="1337"/>
    </row>
    <row r="295" spans="1:39" s="552" customFormat="1" ht="15.75">
      <c r="A295" s="1121"/>
      <c r="B295" s="920"/>
      <c r="C295" s="1122"/>
      <c r="D295" s="1123"/>
      <c r="E295" s="1123"/>
      <c r="F295" s="1122"/>
      <c r="G295" s="1124"/>
      <c r="H295" s="1122"/>
      <c r="I295" s="920"/>
      <c r="J295" s="920"/>
      <c r="K295" s="920"/>
      <c r="L295" s="920"/>
      <c r="M295" s="920"/>
      <c r="N295" s="1125"/>
      <c r="O295" s="920"/>
      <c r="P295" s="920"/>
      <c r="Q295" s="1125"/>
      <c r="R295" s="920"/>
      <c r="S295" s="920"/>
      <c r="T295" s="1125"/>
      <c r="U295" s="920"/>
      <c r="V295" s="920"/>
      <c r="W295" s="1125"/>
      <c r="X295" s="920"/>
      <c r="Y295" s="920"/>
      <c r="Z295" s="920"/>
      <c r="AA295" s="920"/>
      <c r="AB295" s="920"/>
      <c r="AC295" s="920"/>
      <c r="AD295" s="920"/>
      <c r="AE295" s="920"/>
      <c r="AF295" s="920"/>
      <c r="AG295" s="920"/>
      <c r="AH295" s="920"/>
      <c r="AI295" s="920"/>
      <c r="AJ295" s="920"/>
      <c r="AK295" s="920"/>
      <c r="AL295" s="920"/>
      <c r="AM295" s="1337"/>
    </row>
    <row r="296" spans="1:39" s="552" customFormat="1" ht="15.75">
      <c r="A296" s="1121"/>
      <c r="B296" s="920"/>
      <c r="C296" s="1122"/>
      <c r="D296" s="1123"/>
      <c r="E296" s="1123"/>
      <c r="F296" s="1122"/>
      <c r="G296" s="1124"/>
      <c r="H296" s="1122"/>
      <c r="I296" s="920"/>
      <c r="J296" s="920"/>
      <c r="K296" s="920"/>
      <c r="L296" s="920"/>
      <c r="M296" s="920"/>
      <c r="N296" s="1125"/>
      <c r="O296" s="920"/>
      <c r="P296" s="920"/>
      <c r="Q296" s="1125"/>
      <c r="R296" s="920"/>
      <c r="S296" s="920"/>
      <c r="T296" s="1125"/>
      <c r="U296" s="920"/>
      <c r="V296" s="920"/>
      <c r="W296" s="1125"/>
      <c r="X296" s="920"/>
      <c r="Y296" s="920"/>
      <c r="Z296" s="920"/>
      <c r="AA296" s="920"/>
      <c r="AB296" s="920"/>
      <c r="AC296" s="920"/>
      <c r="AD296" s="920"/>
      <c r="AE296" s="920"/>
      <c r="AF296" s="920"/>
      <c r="AG296" s="920"/>
      <c r="AH296" s="920"/>
      <c r="AI296" s="920"/>
      <c r="AJ296" s="920"/>
      <c r="AK296" s="920"/>
      <c r="AL296" s="920"/>
      <c r="AM296" s="1337"/>
    </row>
    <row r="297" spans="1:39" s="552" customFormat="1" ht="15.75">
      <c r="A297" s="1121"/>
      <c r="B297" s="920"/>
      <c r="C297" s="1122"/>
      <c r="D297" s="1123"/>
      <c r="E297" s="1123"/>
      <c r="F297" s="1122"/>
      <c r="G297" s="1124"/>
      <c r="H297" s="1122"/>
      <c r="I297" s="920"/>
      <c r="J297" s="920"/>
      <c r="K297" s="920"/>
      <c r="L297" s="920"/>
      <c r="M297" s="920"/>
      <c r="N297" s="1125"/>
      <c r="O297" s="920"/>
      <c r="P297" s="920"/>
      <c r="Q297" s="1125"/>
      <c r="R297" s="920"/>
      <c r="S297" s="920"/>
      <c r="T297" s="1125"/>
      <c r="U297" s="920"/>
      <c r="V297" s="920"/>
      <c r="W297" s="1125"/>
      <c r="X297" s="920"/>
      <c r="Y297" s="920"/>
      <c r="Z297" s="920"/>
      <c r="AA297" s="920"/>
      <c r="AB297" s="920"/>
      <c r="AC297" s="920"/>
      <c r="AD297" s="920"/>
      <c r="AE297" s="920"/>
      <c r="AF297" s="920"/>
      <c r="AG297" s="920"/>
      <c r="AH297" s="920"/>
      <c r="AI297" s="920"/>
      <c r="AJ297" s="920"/>
      <c r="AK297" s="920"/>
      <c r="AL297" s="920"/>
      <c r="AM297" s="1337"/>
    </row>
    <row r="298" ht="15.75">
      <c r="AM298" s="1341"/>
    </row>
    <row r="299" ht="15.75">
      <c r="AM299" s="1341"/>
    </row>
    <row r="300" ht="15.75">
      <c r="AM300" s="1341"/>
    </row>
    <row r="301" ht="15.75">
      <c r="AM301" s="1341"/>
    </row>
    <row r="302" ht="15.75">
      <c r="AM302" s="1341"/>
    </row>
    <row r="303" ht="15.75">
      <c r="AM303" s="1341"/>
    </row>
    <row r="304" ht="15.75">
      <c r="AM304" s="1341"/>
    </row>
    <row r="305" ht="15.75">
      <c r="AM305" s="1341"/>
    </row>
    <row r="306" ht="15.75">
      <c r="AM306" s="1341"/>
    </row>
    <row r="307" ht="15.75">
      <c r="AM307" s="1341"/>
    </row>
    <row r="308" ht="15.75">
      <c r="AM308" s="1341"/>
    </row>
    <row r="309" ht="15.75">
      <c r="AM309" s="1341"/>
    </row>
    <row r="311" ht="15.75">
      <c r="AM311" s="1349"/>
    </row>
    <row r="312" spans="39:46" ht="15.75">
      <c r="AM312" s="1350"/>
      <c r="AN312" s="1350"/>
      <c r="AO312" s="1350"/>
      <c r="AP312" s="1350"/>
      <c r="AQ312" s="1350"/>
      <c r="AR312" s="1350"/>
      <c r="AS312" s="1350"/>
      <c r="AT312" s="1350"/>
    </row>
    <row r="313" spans="39:46" ht="15.75">
      <c r="AM313" s="1122"/>
      <c r="AN313" s="1122"/>
      <c r="AO313" s="1122"/>
      <c r="AP313" s="1122"/>
      <c r="AQ313" s="1122"/>
      <c r="AR313" s="1122"/>
      <c r="AS313" s="1122"/>
      <c r="AT313" s="1122"/>
    </row>
    <row r="314" spans="39:46" ht="15.75">
      <c r="AM314" s="1122"/>
      <c r="AN314" s="1122"/>
      <c r="AO314" s="1122"/>
      <c r="AP314" s="1122"/>
      <c r="AQ314" s="1122"/>
      <c r="AR314" s="1122"/>
      <c r="AS314" s="1122"/>
      <c r="AT314" s="1122"/>
    </row>
    <row r="315" spans="39:46" ht="15.75">
      <c r="AM315" s="1122"/>
      <c r="AN315" s="1122"/>
      <c r="AO315" s="1122"/>
      <c r="AP315" s="1122"/>
      <c r="AQ315" s="1122"/>
      <c r="AR315" s="1122"/>
      <c r="AS315" s="1122"/>
      <c r="AT315" s="1122"/>
    </row>
  </sheetData>
  <sheetProtection selectLockedCells="1" selectUnlockedCells="1"/>
  <mergeCells count="64">
    <mergeCell ref="A1:Y1"/>
    <mergeCell ref="A2:A7"/>
    <mergeCell ref="B2:B7"/>
    <mergeCell ref="C2:D3"/>
    <mergeCell ref="E2:E7"/>
    <mergeCell ref="F2:F7"/>
    <mergeCell ref="G2:G7"/>
    <mergeCell ref="H2:L2"/>
    <mergeCell ref="N2:Y2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P4"/>
    <mergeCell ref="Q4:S4"/>
    <mergeCell ref="T4:V4"/>
    <mergeCell ref="W4:Y4"/>
    <mergeCell ref="N6:Y6"/>
    <mergeCell ref="A9:Y9"/>
    <mergeCell ref="A10:Y10"/>
    <mergeCell ref="A21:B21"/>
    <mergeCell ref="A30:F30"/>
    <mergeCell ref="A31:F31"/>
    <mergeCell ref="A32:F33"/>
    <mergeCell ref="A34:Y34"/>
    <mergeCell ref="A60:F60"/>
    <mergeCell ref="A61:F61"/>
    <mergeCell ref="A62:Y62"/>
    <mergeCell ref="A63:Y63"/>
    <mergeCell ref="A107:F107"/>
    <mergeCell ref="A110:F110"/>
    <mergeCell ref="A111:Y111"/>
    <mergeCell ref="A112:Y112"/>
    <mergeCell ref="A126:F126"/>
    <mergeCell ref="A127:Y127"/>
    <mergeCell ref="A147:F147"/>
    <mergeCell ref="A148:Y148"/>
    <mergeCell ref="A154:B154"/>
    <mergeCell ref="A167:F167"/>
    <mergeCell ref="A168:Y168"/>
    <mergeCell ref="A175:F175"/>
    <mergeCell ref="A176:Y176"/>
    <mergeCell ref="A178:F178"/>
    <mergeCell ref="R192:T192"/>
    <mergeCell ref="N194:Q194"/>
    <mergeCell ref="A181:F181"/>
    <mergeCell ref="B182:F182"/>
    <mergeCell ref="A183:M183"/>
    <mergeCell ref="AA183:AD183"/>
    <mergeCell ref="A184:M184"/>
    <mergeCell ref="A185:M185"/>
    <mergeCell ref="D201:F201"/>
    <mergeCell ref="H201:K201"/>
    <mergeCell ref="D203:F203"/>
    <mergeCell ref="H203:K203"/>
    <mergeCell ref="A186:M186"/>
    <mergeCell ref="A187:M187"/>
    <mergeCell ref="A188:M188"/>
    <mergeCell ref="A189:M189"/>
  </mergeCells>
  <printOptions/>
  <pageMargins left="0.4330708661417323" right="0.1968503937007874" top="0.984251968503937" bottom="1.062992125984252" header="0.15748031496062992" footer="0"/>
  <pageSetup fitToHeight="9" fitToWidth="1" horizontalDpi="600" verticalDpi="600" orientation="landscape" paperSize="9" scale="65" r:id="rId1"/>
  <rowBreaks count="4" manualBreakCount="4">
    <brk id="41" max="24" man="1"/>
    <brk id="66" max="24" man="1"/>
    <brk id="101" max="24" man="1"/>
    <brk id="112" max="24" man="1"/>
  </rowBreaks>
  <colBreaks count="1" manualBreakCount="1">
    <brk id="25" max="1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2"/>
  <sheetViews>
    <sheetView zoomScale="80" zoomScaleNormal="80" zoomScaleSheetLayoutView="90" workbookViewId="0" topLeftCell="A160">
      <selection activeCell="G61" sqref="G61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customWidth="1"/>
    <col min="8" max="8" width="7.625" style="3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7.625" style="2" customWidth="1"/>
    <col min="14" max="14" width="6.75390625" style="164" customWidth="1"/>
    <col min="15" max="15" width="7.25390625" style="2" customWidth="1"/>
    <col min="16" max="16" width="7.75390625" style="2" customWidth="1"/>
    <col min="17" max="17" width="7.25390625" style="164" customWidth="1"/>
    <col min="18" max="18" width="6.25390625" style="2" customWidth="1"/>
    <col min="19" max="19" width="7.00390625" style="2" customWidth="1"/>
    <col min="20" max="20" width="1.75390625" style="2" hidden="1" customWidth="1"/>
    <col min="21" max="21" width="9.75390625" style="2" customWidth="1"/>
    <col min="22" max="22" width="6.25390625" style="2" customWidth="1"/>
    <col min="23" max="23" width="7.375" style="2" customWidth="1"/>
    <col min="24" max="24" width="7.25390625" style="2" customWidth="1"/>
    <col min="25" max="16384" width="9.25390625" style="2" customWidth="1"/>
  </cols>
  <sheetData>
    <row r="1" spans="2:19" ht="21.75" customHeight="1" thickBot="1">
      <c r="B1" s="2082" t="s">
        <v>271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20" s="5" customFormat="1" ht="26.25" customHeight="1" thickBot="1">
      <c r="A2" s="2083" t="s">
        <v>546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</row>
    <row r="3" spans="1:19" s="5" customFormat="1" ht="21" customHeight="1">
      <c r="A3" s="2086" t="s">
        <v>29</v>
      </c>
      <c r="B3" s="2087" t="s">
        <v>27</v>
      </c>
      <c r="C3" s="2090" t="s">
        <v>35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 t="s">
        <v>33</v>
      </c>
      <c r="O3" s="2105"/>
      <c r="P3" s="2105"/>
      <c r="Q3" s="2105"/>
      <c r="R3" s="2105"/>
      <c r="S3" s="2106"/>
    </row>
    <row r="4" spans="1:19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</row>
    <row r="5" spans="1:19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</row>
    <row r="6" spans="1:19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340">
        <v>1</v>
      </c>
      <c r="O6" s="6">
        <v>2</v>
      </c>
      <c r="P6" s="6">
        <v>3</v>
      </c>
      <c r="Q6" s="147">
        <v>4</v>
      </c>
      <c r="R6" s="7">
        <v>5</v>
      </c>
      <c r="S6" s="341">
        <v>6</v>
      </c>
    </row>
    <row r="7" spans="1:19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 t="s">
        <v>34</v>
      </c>
      <c r="O7" s="2070"/>
      <c r="P7" s="2070"/>
      <c r="Q7" s="2070"/>
      <c r="R7" s="2070"/>
      <c r="S7" s="2101"/>
    </row>
    <row r="8" spans="1:19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340">
        <v>7</v>
      </c>
      <c r="O8" s="52">
        <v>9</v>
      </c>
      <c r="P8" s="52">
        <v>9</v>
      </c>
      <c r="Q8" s="165">
        <v>15</v>
      </c>
      <c r="R8" s="52">
        <v>9</v>
      </c>
      <c r="S8" s="342">
        <v>8</v>
      </c>
    </row>
    <row r="9" spans="1:19" s="5" customFormat="1" ht="15.75">
      <c r="A9" s="73">
        <v>1</v>
      </c>
      <c r="B9" s="74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339">
        <v>13</v>
      </c>
      <c r="N9" s="199">
        <v>14</v>
      </c>
      <c r="O9" s="75">
        <v>15</v>
      </c>
      <c r="P9" s="75">
        <v>16</v>
      </c>
      <c r="Q9" s="148">
        <v>17</v>
      </c>
      <c r="R9" s="310">
        <v>18</v>
      </c>
      <c r="S9" s="343">
        <v>19</v>
      </c>
    </row>
    <row r="10" spans="1:19" s="5" customFormat="1" ht="16.5" thickBot="1">
      <c r="A10" s="2114" t="s">
        <v>32</v>
      </c>
      <c r="B10" s="2115"/>
      <c r="C10" s="2115"/>
      <c r="D10" s="2115"/>
      <c r="E10" s="2115"/>
      <c r="F10" s="2115"/>
      <c r="G10" s="2115"/>
      <c r="H10" s="2115"/>
      <c r="I10" s="2115"/>
      <c r="J10" s="2115"/>
      <c r="K10" s="2115"/>
      <c r="L10" s="2115"/>
      <c r="M10" s="2115"/>
      <c r="N10" s="200">
        <v>1</v>
      </c>
      <c r="O10" s="202">
        <v>2</v>
      </c>
      <c r="P10" s="202">
        <v>3</v>
      </c>
      <c r="Q10" s="201">
        <v>4</v>
      </c>
      <c r="R10" s="344">
        <v>5</v>
      </c>
      <c r="S10" s="345">
        <v>6</v>
      </c>
    </row>
    <row r="11" spans="1:20" s="5" customFormat="1" ht="18.75" customHeight="1" thickBot="1">
      <c r="A11" s="2116" t="s">
        <v>203</v>
      </c>
      <c r="B11" s="2117"/>
      <c r="C11" s="2117"/>
      <c r="D11" s="2117"/>
      <c r="E11" s="2117"/>
      <c r="F11" s="2117"/>
      <c r="G11" s="2117"/>
      <c r="H11" s="2117"/>
      <c r="I11" s="2117"/>
      <c r="J11" s="2117"/>
      <c r="K11" s="2117"/>
      <c r="L11" s="2117"/>
      <c r="M11" s="2117"/>
      <c r="N11" s="2117"/>
      <c r="O11" s="2117"/>
      <c r="P11" s="2117"/>
      <c r="Q11" s="2117"/>
      <c r="R11" s="2117"/>
      <c r="S11" s="2117"/>
      <c r="T11" s="2117"/>
    </row>
    <row r="12" spans="1:20" s="5" customFormat="1" ht="20.25" customHeight="1" thickBot="1">
      <c r="A12" s="2118" t="s">
        <v>62</v>
      </c>
      <c r="B12" s="2052"/>
      <c r="C12" s="2052"/>
      <c r="D12" s="2052"/>
      <c r="E12" s="2052"/>
      <c r="F12" s="2052"/>
      <c r="G12" s="2052"/>
      <c r="H12" s="2052"/>
      <c r="I12" s="2052"/>
      <c r="J12" s="2052"/>
      <c r="K12" s="2052"/>
      <c r="L12" s="2052"/>
      <c r="M12" s="2052"/>
      <c r="N12" s="2052"/>
      <c r="O12" s="2052"/>
      <c r="P12" s="2052"/>
      <c r="Q12" s="2052"/>
      <c r="R12" s="2052"/>
      <c r="S12" s="2052"/>
      <c r="T12" s="2052"/>
    </row>
    <row r="13" spans="1:19" s="5" customFormat="1" ht="33.75" customHeight="1" thickBot="1">
      <c r="A13" s="289" t="s">
        <v>123</v>
      </c>
      <c r="B13" s="256" t="s">
        <v>210</v>
      </c>
      <c r="C13" s="257" t="s">
        <v>116</v>
      </c>
      <c r="D13" s="258"/>
      <c r="E13" s="258"/>
      <c r="F13" s="259"/>
      <c r="G13" s="276">
        <v>6.5</v>
      </c>
      <c r="H13" s="288">
        <f aca="true" t="shared" si="0" ref="H13:H24">G13*30</f>
        <v>195</v>
      </c>
      <c r="I13" s="260"/>
      <c r="J13" s="196"/>
      <c r="K13" s="196"/>
      <c r="L13" s="196"/>
      <c r="M13" s="196"/>
      <c r="N13" s="197"/>
      <c r="O13" s="196"/>
      <c r="P13" s="196"/>
      <c r="Q13" s="197"/>
      <c r="R13" s="196"/>
      <c r="S13" s="196"/>
    </row>
    <row r="14" spans="1:19" s="5" customFormat="1" ht="16.5" customHeight="1">
      <c r="A14" s="289"/>
      <c r="B14" s="371" t="s">
        <v>118</v>
      </c>
      <c r="C14" s="257"/>
      <c r="D14" s="258"/>
      <c r="E14" s="368"/>
      <c r="F14" s="369"/>
      <c r="G14" s="372">
        <v>5</v>
      </c>
      <c r="H14" s="288">
        <f t="shared" si="0"/>
        <v>150</v>
      </c>
      <c r="I14" s="370"/>
      <c r="J14" s="196"/>
      <c r="K14" s="196"/>
      <c r="L14" s="196"/>
      <c r="M14" s="196"/>
      <c r="N14" s="197"/>
      <c r="O14" s="196"/>
      <c r="P14" s="196"/>
      <c r="Q14" s="197"/>
      <c r="R14" s="196"/>
      <c r="S14" s="196"/>
    </row>
    <row r="15" spans="1:22" s="5" customFormat="1" ht="17.25" customHeight="1">
      <c r="A15" s="289" t="s">
        <v>197</v>
      </c>
      <c r="B15" s="387" t="s">
        <v>121</v>
      </c>
      <c r="C15" s="257"/>
      <c r="D15" s="37">
        <v>6</v>
      </c>
      <c r="E15" s="274"/>
      <c r="F15" s="87"/>
      <c r="G15" s="100">
        <v>1.5</v>
      </c>
      <c r="H15" s="286">
        <f t="shared" si="0"/>
        <v>45</v>
      </c>
      <c r="I15" s="29">
        <v>16</v>
      </c>
      <c r="J15" s="29"/>
      <c r="K15" s="29"/>
      <c r="L15" s="29">
        <v>16</v>
      </c>
      <c r="M15" s="285">
        <f>H15-I15</f>
        <v>29</v>
      </c>
      <c r="N15" s="197"/>
      <c r="O15" s="26"/>
      <c r="P15" s="26"/>
      <c r="Q15" s="197"/>
      <c r="R15" s="26"/>
      <c r="S15" s="26">
        <v>2</v>
      </c>
      <c r="V15" s="448">
        <v>2</v>
      </c>
    </row>
    <row r="16" spans="1:19" s="5" customFormat="1" ht="23.25" customHeight="1">
      <c r="A16" s="290" t="s">
        <v>124</v>
      </c>
      <c r="B16" s="261" t="s">
        <v>184</v>
      </c>
      <c r="C16" s="257"/>
      <c r="D16" s="37"/>
      <c r="E16" s="274"/>
      <c r="F16" s="87"/>
      <c r="G16" s="1488">
        <v>4.5</v>
      </c>
      <c r="H16" s="286">
        <f t="shared" si="0"/>
        <v>135</v>
      </c>
      <c r="I16" s="26"/>
      <c r="J16" s="26"/>
      <c r="K16" s="26"/>
      <c r="L16" s="26"/>
      <c r="M16" s="26"/>
      <c r="N16" s="149"/>
      <c r="O16" s="26"/>
      <c r="P16" s="26"/>
      <c r="Q16" s="149"/>
      <c r="R16" s="26"/>
      <c r="S16" s="26"/>
    </row>
    <row r="17" spans="1:19" s="5" customFormat="1" ht="24" customHeight="1">
      <c r="A17" s="290" t="s">
        <v>125</v>
      </c>
      <c r="B17" s="262" t="s">
        <v>117</v>
      </c>
      <c r="C17" s="263"/>
      <c r="D17" s="264"/>
      <c r="E17" s="296"/>
      <c r="F17" s="88"/>
      <c r="G17" s="1496">
        <v>3</v>
      </c>
      <c r="H17" s="286">
        <f t="shared" si="0"/>
        <v>90</v>
      </c>
      <c r="I17" s="35"/>
      <c r="J17" s="271"/>
      <c r="K17" s="271"/>
      <c r="L17" s="271"/>
      <c r="M17" s="272"/>
      <c r="N17" s="364"/>
      <c r="O17" s="273"/>
      <c r="P17" s="26"/>
      <c r="Q17" s="149"/>
      <c r="R17" s="26"/>
      <c r="S17" s="23"/>
    </row>
    <row r="18" spans="1:19" s="5" customFormat="1" ht="19.5" customHeight="1">
      <c r="A18" s="291"/>
      <c r="B18" s="265" t="s">
        <v>118</v>
      </c>
      <c r="C18" s="266"/>
      <c r="D18" s="267"/>
      <c r="E18" s="297"/>
      <c r="F18" s="88"/>
      <c r="G18" s="1488">
        <v>2</v>
      </c>
      <c r="H18" s="287">
        <f t="shared" si="0"/>
        <v>60</v>
      </c>
      <c r="I18" s="35"/>
      <c r="J18" s="37"/>
      <c r="K18" s="37"/>
      <c r="L18" s="37"/>
      <c r="M18" s="274"/>
      <c r="N18" s="364"/>
      <c r="O18" s="273"/>
      <c r="P18" s="59"/>
      <c r="Q18" s="149"/>
      <c r="R18" s="59"/>
      <c r="S18" s="23"/>
    </row>
    <row r="19" spans="1:22" s="5" customFormat="1" ht="18.75">
      <c r="A19" s="290" t="s">
        <v>126</v>
      </c>
      <c r="B19" s="268" t="s">
        <v>121</v>
      </c>
      <c r="C19" s="269"/>
      <c r="D19" s="270">
        <v>2</v>
      </c>
      <c r="E19" s="298"/>
      <c r="F19" s="89"/>
      <c r="G19" s="1496">
        <v>1</v>
      </c>
      <c r="H19" s="286">
        <f t="shared" si="0"/>
        <v>30</v>
      </c>
      <c r="I19" s="35">
        <v>10</v>
      </c>
      <c r="J19" s="21">
        <v>10</v>
      </c>
      <c r="K19" s="21"/>
      <c r="L19" s="21"/>
      <c r="M19" s="111">
        <f>H19-I19</f>
        <v>20</v>
      </c>
      <c r="N19" s="365"/>
      <c r="O19" s="275">
        <v>1</v>
      </c>
      <c r="P19" s="26"/>
      <c r="Q19" s="149"/>
      <c r="R19" s="80"/>
      <c r="S19" s="81"/>
      <c r="V19" s="448">
        <v>1</v>
      </c>
    </row>
    <row r="20" spans="1:19" s="5" customFormat="1" ht="30" customHeight="1">
      <c r="A20" s="290" t="s">
        <v>127</v>
      </c>
      <c r="B20" s="277" t="s">
        <v>119</v>
      </c>
      <c r="C20" s="257" t="s">
        <v>116</v>
      </c>
      <c r="D20" s="8"/>
      <c r="E20" s="107"/>
      <c r="F20" s="90"/>
      <c r="G20" s="1497">
        <v>4</v>
      </c>
      <c r="H20" s="286">
        <f t="shared" si="0"/>
        <v>120</v>
      </c>
      <c r="I20" s="8"/>
      <c r="J20" s="8"/>
      <c r="K20" s="26"/>
      <c r="L20" s="26"/>
      <c r="M20" s="26"/>
      <c r="N20" s="149"/>
      <c r="O20" s="27"/>
      <c r="P20" s="27"/>
      <c r="Q20" s="149"/>
      <c r="R20" s="26"/>
      <c r="S20" s="26"/>
    </row>
    <row r="21" spans="1:19" s="5" customFormat="1" ht="23.25" customHeight="1">
      <c r="A21" s="290" t="s">
        <v>128</v>
      </c>
      <c r="B21" s="262" t="s">
        <v>120</v>
      </c>
      <c r="C21" s="278"/>
      <c r="D21" s="35"/>
      <c r="E21" s="84"/>
      <c r="F21" s="90"/>
      <c r="G21" s="1496">
        <v>4.5</v>
      </c>
      <c r="H21" s="286">
        <f t="shared" si="0"/>
        <v>135</v>
      </c>
      <c r="I21" s="35"/>
      <c r="J21" s="271"/>
      <c r="K21" s="271"/>
      <c r="L21" s="271"/>
      <c r="M21" s="272"/>
      <c r="N21" s="364"/>
      <c r="O21" s="26"/>
      <c r="P21" s="26"/>
      <c r="Q21" s="149"/>
      <c r="R21" s="27"/>
      <c r="S21" s="26"/>
    </row>
    <row r="22" spans="1:19" s="5" customFormat="1" ht="23.25" customHeight="1">
      <c r="A22" s="292"/>
      <c r="B22" s="265" t="s">
        <v>118</v>
      </c>
      <c r="C22" s="279"/>
      <c r="D22" s="35"/>
      <c r="E22" s="84"/>
      <c r="F22" s="91"/>
      <c r="G22" s="1498">
        <v>3</v>
      </c>
      <c r="H22" s="281">
        <f t="shared" si="0"/>
        <v>90</v>
      </c>
      <c r="I22" s="29"/>
      <c r="J22" s="282"/>
      <c r="K22" s="282"/>
      <c r="L22" s="282"/>
      <c r="M22" s="283"/>
      <c r="N22" s="364"/>
      <c r="O22" s="26"/>
      <c r="P22" s="26"/>
      <c r="Q22" s="149"/>
      <c r="R22" s="27"/>
      <c r="S22" s="26"/>
    </row>
    <row r="23" spans="1:22" s="5" customFormat="1" ht="19.5" customHeight="1">
      <c r="A23" s="290" t="s">
        <v>129</v>
      </c>
      <c r="B23" s="268" t="s">
        <v>121</v>
      </c>
      <c r="C23" s="280">
        <v>1</v>
      </c>
      <c r="D23" s="35"/>
      <c r="E23" s="84"/>
      <c r="F23" s="91"/>
      <c r="G23" s="1499">
        <v>1.5</v>
      </c>
      <c r="H23" s="284">
        <f t="shared" si="0"/>
        <v>45</v>
      </c>
      <c r="I23" s="29">
        <v>15</v>
      </c>
      <c r="J23" s="29">
        <v>15</v>
      </c>
      <c r="K23" s="29"/>
      <c r="L23" s="29"/>
      <c r="M23" s="285">
        <f>H23-I23</f>
        <v>30</v>
      </c>
      <c r="N23" s="366">
        <v>1</v>
      </c>
      <c r="O23" s="26"/>
      <c r="P23" s="26"/>
      <c r="Q23" s="149"/>
      <c r="R23" s="27"/>
      <c r="S23" s="26"/>
      <c r="V23" s="448">
        <v>1</v>
      </c>
    </row>
    <row r="24" spans="1:19" s="5" customFormat="1" ht="33" customHeight="1" thickBot="1">
      <c r="A24" s="401" t="s">
        <v>130</v>
      </c>
      <c r="B24" s="353" t="s">
        <v>558</v>
      </c>
      <c r="C24" s="29" t="s">
        <v>116</v>
      </c>
      <c r="D24" s="29"/>
      <c r="E24" s="402"/>
      <c r="F24" s="403"/>
      <c r="G24" s="1501">
        <v>3.5</v>
      </c>
      <c r="H24" s="404">
        <f t="shared" si="0"/>
        <v>105</v>
      </c>
      <c r="I24" s="405"/>
      <c r="J24" s="405"/>
      <c r="K24" s="405"/>
      <c r="L24" s="405"/>
      <c r="M24" s="405"/>
      <c r="N24" s="406"/>
      <c r="O24" s="405"/>
      <c r="P24" s="405"/>
      <c r="Q24" s="406"/>
      <c r="R24" s="407"/>
      <c r="S24" s="405"/>
    </row>
    <row r="25" spans="1:19" s="5" customFormat="1" ht="18.75">
      <c r="A25" s="401" t="s">
        <v>130</v>
      </c>
      <c r="B25" s="514" t="s">
        <v>211</v>
      </c>
      <c r="C25" s="515"/>
      <c r="D25" s="515" t="s">
        <v>245</v>
      </c>
      <c r="E25" s="515"/>
      <c r="F25" s="515"/>
      <c r="G25" s="1500">
        <v>4.5</v>
      </c>
      <c r="H25" s="515"/>
      <c r="I25" s="516"/>
      <c r="J25" s="515"/>
      <c r="K25" s="515"/>
      <c r="L25" s="516"/>
      <c r="M25" s="515"/>
      <c r="N25" s="515" t="s">
        <v>212</v>
      </c>
      <c r="O25" s="515" t="s">
        <v>212</v>
      </c>
      <c r="P25" s="515" t="s">
        <v>212</v>
      </c>
      <c r="Q25" s="515"/>
      <c r="R25" s="515"/>
      <c r="S25" s="517"/>
    </row>
    <row r="26" spans="1:19" s="5" customFormat="1" ht="30" customHeight="1" thickBot="1">
      <c r="A26" s="511"/>
      <c r="B26" s="518" t="s">
        <v>211</v>
      </c>
      <c r="C26" s="519"/>
      <c r="D26" s="547" t="s">
        <v>246</v>
      </c>
      <c r="E26" s="519"/>
      <c r="F26" s="519"/>
      <c r="G26" s="520"/>
      <c r="H26" s="519"/>
      <c r="I26" s="521"/>
      <c r="J26" s="519"/>
      <c r="K26" s="519"/>
      <c r="L26" s="521"/>
      <c r="M26" s="519"/>
      <c r="N26" s="519"/>
      <c r="O26" s="519"/>
      <c r="P26" s="519"/>
      <c r="Q26" s="519" t="s">
        <v>111</v>
      </c>
      <c r="R26" s="519" t="s">
        <v>111</v>
      </c>
      <c r="S26" s="522" t="s">
        <v>111</v>
      </c>
    </row>
    <row r="27" spans="1:19" s="5" customFormat="1" ht="33.75" customHeight="1">
      <c r="A27" s="2024" t="s">
        <v>247</v>
      </c>
      <c r="B27" s="2025"/>
      <c r="C27" s="2026"/>
      <c r="D27" s="2027"/>
      <c r="E27" s="33"/>
      <c r="F27" s="512"/>
      <c r="G27" s="349"/>
      <c r="H27" s="33"/>
      <c r="I27" s="33"/>
      <c r="J27" s="33"/>
      <c r="K27" s="33"/>
      <c r="L27" s="33"/>
      <c r="M27" s="33"/>
      <c r="N27" s="154"/>
      <c r="O27" s="34"/>
      <c r="P27" s="34"/>
      <c r="Q27" s="513"/>
      <c r="R27" s="34"/>
      <c r="S27" s="34"/>
    </row>
    <row r="28" spans="1:19" s="5" customFormat="1" ht="16.5" thickBot="1">
      <c r="A28" s="35"/>
      <c r="B28" s="66"/>
      <c r="C28" s="35"/>
      <c r="D28" s="35"/>
      <c r="E28" s="35"/>
      <c r="F28" s="38"/>
      <c r="G28" s="13"/>
      <c r="H28" s="35"/>
      <c r="I28" s="35"/>
      <c r="J28" s="35"/>
      <c r="K28" s="35"/>
      <c r="L28" s="35"/>
      <c r="M28" s="35"/>
      <c r="N28" s="150"/>
      <c r="O28" s="37"/>
      <c r="P28" s="37"/>
      <c r="Q28" s="151"/>
      <c r="R28" s="37"/>
      <c r="S28" s="37"/>
    </row>
    <row r="29" spans="1:20" s="5" customFormat="1" ht="23.25" customHeight="1" thickBot="1">
      <c r="A29" s="2047" t="s">
        <v>64</v>
      </c>
      <c r="B29" s="2048"/>
      <c r="C29" s="245"/>
      <c r="D29" s="246"/>
      <c r="E29" s="246"/>
      <c r="F29" s="247"/>
      <c r="G29" s="1417">
        <f>G30+G31</f>
        <v>30.5</v>
      </c>
      <c r="H29" s="248">
        <f>G29*30</f>
        <v>915</v>
      </c>
      <c r="I29" s="245"/>
      <c r="J29" s="245"/>
      <c r="K29" s="245"/>
      <c r="L29" s="245"/>
      <c r="M29" s="245"/>
      <c r="N29" s="249"/>
      <c r="O29" s="245"/>
      <c r="P29" s="245"/>
      <c r="Q29" s="249"/>
      <c r="R29" s="250"/>
      <c r="S29" s="251"/>
      <c r="T29" s="193"/>
    </row>
    <row r="30" spans="1:20" ht="19.5" thickBot="1">
      <c r="A30" s="2047" t="s">
        <v>60</v>
      </c>
      <c r="B30" s="2048"/>
      <c r="C30" s="129"/>
      <c r="D30" s="129"/>
      <c r="E30" s="129"/>
      <c r="F30" s="129"/>
      <c r="G30" s="1418">
        <f>G14+G16+G18+G20+G22+G24</f>
        <v>22</v>
      </c>
      <c r="H30" s="248">
        <f>G30*30</f>
        <v>660</v>
      </c>
      <c r="I30" s="130"/>
      <c r="J30" s="130"/>
      <c r="K30" s="130"/>
      <c r="L30" s="130"/>
      <c r="M30" s="130"/>
      <c r="N30" s="153"/>
      <c r="O30" s="130"/>
      <c r="P30" s="130"/>
      <c r="Q30" s="153"/>
      <c r="R30" s="191"/>
      <c r="S30" s="194"/>
      <c r="T30" s="195"/>
    </row>
    <row r="31" spans="1:20" ht="21" customHeight="1" thickBot="1">
      <c r="A31" s="2033" t="s">
        <v>61</v>
      </c>
      <c r="B31" s="2034"/>
      <c r="C31" s="86"/>
      <c r="D31" s="86"/>
      <c r="E31" s="86"/>
      <c r="F31" s="86"/>
      <c r="G31" s="1419">
        <f>G15+G19+G23+G25</f>
        <v>8.5</v>
      </c>
      <c r="H31" s="86">
        <f>G31*30</f>
        <v>255</v>
      </c>
      <c r="I31" s="86">
        <f>SUMIF($B$13:$B$25,"=* ДДМА*",I13:I25)</f>
        <v>41</v>
      </c>
      <c r="J31" s="86">
        <f>SUMIF($B$13:$B$25,"=* ДДМА*",J13:J25)</f>
        <v>25</v>
      </c>
      <c r="K31" s="86">
        <f>SUMIF($B$13:$B$25,"=* ДДМА*",K13:K25)</f>
        <v>0</v>
      </c>
      <c r="L31" s="86">
        <f>SUMIF($B$13:$B$25,"=* ДДМА*",L13:L25)</f>
        <v>16</v>
      </c>
      <c r="M31" s="86">
        <f>SUMIF($B$13:$B$25,"=* ДДМА*",M13:M25)</f>
        <v>79</v>
      </c>
      <c r="N31" s="408">
        <f>SUMIF($B$13:$B$25,"=* ДДМА*",N13:N25)+2</f>
        <v>3</v>
      </c>
      <c r="O31" s="408">
        <f>SUMIF($B$13:$B$25,"=* ДДМА*",O13:O25)+2</f>
        <v>3</v>
      </c>
      <c r="P31" s="408">
        <f>SUMIF($B$13:$B$25,"=* ДДМА*",P13:P25)+2</f>
        <v>2</v>
      </c>
      <c r="Q31" s="86">
        <f>SUMIF($B$13:$B$25,"=* ДДМА*",Q13:Q25)</f>
        <v>0</v>
      </c>
      <c r="R31" s="86">
        <f>SUMIF($B$13:$B$25,"=* ДДМА*",R13:R25)</f>
        <v>0</v>
      </c>
      <c r="S31" s="192">
        <f>SUMIF($B$13:$B$25,"=* ДДМА*",S13:S25)</f>
        <v>2</v>
      </c>
      <c r="T31" s="145"/>
    </row>
    <row r="32" spans="1:20" ht="30" customHeight="1" thickBot="1">
      <c r="A32" s="2066" t="s">
        <v>63</v>
      </c>
      <c r="B32" s="2067"/>
      <c r="C32" s="2067"/>
      <c r="D32" s="2067"/>
      <c r="E32" s="2067"/>
      <c r="F32" s="2067"/>
      <c r="G32" s="2067"/>
      <c r="H32" s="2067"/>
      <c r="I32" s="2067"/>
      <c r="J32" s="2067"/>
      <c r="K32" s="2067"/>
      <c r="L32" s="2067"/>
      <c r="M32" s="2067"/>
      <c r="N32" s="2067"/>
      <c r="O32" s="2067"/>
      <c r="P32" s="2067"/>
      <c r="Q32" s="2067"/>
      <c r="R32" s="2067"/>
      <c r="S32" s="2067"/>
      <c r="T32" s="2068"/>
    </row>
    <row r="33" spans="1:21" ht="35.25" customHeight="1">
      <c r="A33" s="1421" t="s">
        <v>131</v>
      </c>
      <c r="B33" s="1422" t="s">
        <v>185</v>
      </c>
      <c r="C33" s="1423"/>
      <c r="D33" s="1423"/>
      <c r="E33" s="1423"/>
      <c r="F33" s="1423"/>
      <c r="G33" s="1502">
        <v>4</v>
      </c>
      <c r="H33" s="1424">
        <f aca="true" t="shared" si="1" ref="H33:H58">G33*30</f>
        <v>120</v>
      </c>
      <c r="I33" s="348"/>
      <c r="J33" s="348"/>
      <c r="K33" s="348"/>
      <c r="L33" s="348"/>
      <c r="M33" s="348"/>
      <c r="N33" s="363"/>
      <c r="O33" s="348"/>
      <c r="P33" s="348"/>
      <c r="Q33" s="363"/>
      <c r="R33" s="348"/>
      <c r="S33" s="348"/>
      <c r="T33" s="347"/>
      <c r="U33" s="2" t="s">
        <v>557</v>
      </c>
    </row>
    <row r="34" spans="1:19" s="12" customFormat="1" ht="33" customHeight="1">
      <c r="A34" s="1425" t="s">
        <v>186</v>
      </c>
      <c r="B34" s="1426" t="s">
        <v>122</v>
      </c>
      <c r="C34" s="1427"/>
      <c r="D34" s="1427"/>
      <c r="E34" s="1428"/>
      <c r="F34" s="1428"/>
      <c r="G34" s="1503">
        <v>2</v>
      </c>
      <c r="H34" s="1430">
        <f t="shared" si="1"/>
        <v>60</v>
      </c>
      <c r="I34" s="31"/>
      <c r="J34" s="31"/>
      <c r="K34" s="32"/>
      <c r="L34" s="32"/>
      <c r="M34" s="33"/>
      <c r="N34" s="154"/>
      <c r="O34" s="34"/>
      <c r="P34" s="34"/>
      <c r="Q34" s="156"/>
      <c r="R34" s="34"/>
      <c r="S34" s="34"/>
    </row>
    <row r="35" spans="1:19" s="12" customFormat="1" ht="18.75" customHeight="1">
      <c r="A35" s="1431" t="s">
        <v>187</v>
      </c>
      <c r="B35" s="1432" t="s">
        <v>108</v>
      </c>
      <c r="C35" s="1433"/>
      <c r="D35" s="1434"/>
      <c r="E35" s="1435"/>
      <c r="F35" s="1436"/>
      <c r="G35" s="1504">
        <v>2</v>
      </c>
      <c r="H35" s="1438">
        <f t="shared" si="1"/>
        <v>60</v>
      </c>
      <c r="I35" s="59"/>
      <c r="J35" s="59"/>
      <c r="K35" s="60"/>
      <c r="L35" s="60"/>
      <c r="M35" s="79"/>
      <c r="N35" s="160"/>
      <c r="O35" s="34"/>
      <c r="P35" s="69"/>
      <c r="Q35" s="169"/>
      <c r="R35" s="69"/>
      <c r="S35" s="69"/>
    </row>
    <row r="36" spans="1:19" s="12" customFormat="1" ht="18.75" customHeight="1">
      <c r="A36" s="9"/>
      <c r="B36" s="66" t="s">
        <v>59</v>
      </c>
      <c r="C36" s="239"/>
      <c r="D36" s="240"/>
      <c r="E36" s="302"/>
      <c r="F36" s="241"/>
      <c r="G36" s="92">
        <v>0.5</v>
      </c>
      <c r="H36" s="114">
        <f t="shared" si="1"/>
        <v>15</v>
      </c>
      <c r="I36" s="59"/>
      <c r="J36" s="59"/>
      <c r="K36" s="60"/>
      <c r="L36" s="60"/>
      <c r="M36" s="79"/>
      <c r="N36" s="160"/>
      <c r="O36" s="34"/>
      <c r="P36" s="69"/>
      <c r="Q36" s="169"/>
      <c r="R36" s="69"/>
      <c r="S36" s="69"/>
    </row>
    <row r="37" spans="1:22" s="12" customFormat="1" ht="18.75" customHeight="1">
      <c r="A37" s="290" t="s">
        <v>188</v>
      </c>
      <c r="B37" s="45" t="s">
        <v>189</v>
      </c>
      <c r="C37" s="32">
        <v>6</v>
      </c>
      <c r="D37" s="240"/>
      <c r="E37" s="302"/>
      <c r="F37" s="241"/>
      <c r="G37" s="92">
        <v>1.5</v>
      </c>
      <c r="H37" s="114">
        <f t="shared" si="1"/>
        <v>45</v>
      </c>
      <c r="I37" s="242">
        <v>16</v>
      </c>
      <c r="J37" s="242">
        <v>8</v>
      </c>
      <c r="K37" s="243">
        <v>8</v>
      </c>
      <c r="L37" s="243"/>
      <c r="M37" s="18">
        <f>H37-I37</f>
        <v>29</v>
      </c>
      <c r="N37" s="160"/>
      <c r="O37" s="34"/>
      <c r="P37" s="69"/>
      <c r="Q37" s="169"/>
      <c r="R37" s="69"/>
      <c r="S37" s="244">
        <v>2</v>
      </c>
      <c r="V37" s="445">
        <v>2</v>
      </c>
    </row>
    <row r="38" spans="1:22" s="12" customFormat="1" ht="18.75" customHeight="1">
      <c r="A38" s="290" t="s">
        <v>132</v>
      </c>
      <c r="B38" s="523" t="s">
        <v>243</v>
      </c>
      <c r="C38" s="486"/>
      <c r="D38" s="486"/>
      <c r="E38" s="486"/>
      <c r="F38" s="486"/>
      <c r="G38" s="1505">
        <v>3</v>
      </c>
      <c r="H38" s="497">
        <f>G38*30</f>
        <v>90</v>
      </c>
      <c r="I38" s="487"/>
      <c r="J38" s="486"/>
      <c r="K38" s="486"/>
      <c r="L38" s="486"/>
      <c r="M38" s="486"/>
      <c r="N38" s="160"/>
      <c r="O38" s="34"/>
      <c r="P38" s="69"/>
      <c r="Q38" s="169"/>
      <c r="R38" s="69"/>
      <c r="S38" s="244"/>
      <c r="V38" s="445"/>
    </row>
    <row r="39" spans="1:22" s="12" customFormat="1" ht="18.75" customHeight="1">
      <c r="A39" s="290"/>
      <c r="B39" s="524" t="s">
        <v>59</v>
      </c>
      <c r="C39" s="488"/>
      <c r="D39" s="488"/>
      <c r="E39" s="488"/>
      <c r="F39" s="488"/>
      <c r="G39" s="1490">
        <v>2</v>
      </c>
      <c r="H39" s="114">
        <f>G39*30</f>
        <v>60</v>
      </c>
      <c r="I39" s="489"/>
      <c r="J39" s="488"/>
      <c r="K39" s="488"/>
      <c r="L39" s="488"/>
      <c r="M39" s="488"/>
      <c r="N39" s="160"/>
      <c r="O39" s="34"/>
      <c r="P39" s="69"/>
      <c r="Q39" s="169"/>
      <c r="R39" s="69"/>
      <c r="S39" s="244"/>
      <c r="V39" s="445"/>
    </row>
    <row r="40" spans="1:22" s="12" customFormat="1" ht="18.75" customHeight="1">
      <c r="A40" s="290" t="s">
        <v>133</v>
      </c>
      <c r="B40" s="45" t="s">
        <v>248</v>
      </c>
      <c r="C40" s="488"/>
      <c r="D40" s="490">
        <v>1</v>
      </c>
      <c r="E40" s="488"/>
      <c r="F40" s="488"/>
      <c r="G40" s="1490">
        <v>1</v>
      </c>
      <c r="H40" s="491">
        <f>G40*30</f>
        <v>30</v>
      </c>
      <c r="I40" s="490">
        <f>J40+K40+L40</f>
        <v>14</v>
      </c>
      <c r="J40" s="490">
        <v>8</v>
      </c>
      <c r="K40" s="490"/>
      <c r="L40" s="490">
        <v>6</v>
      </c>
      <c r="M40" s="490">
        <f>H40-I40</f>
        <v>16</v>
      </c>
      <c r="N40" s="150">
        <v>1</v>
      </c>
      <c r="O40" s="34"/>
      <c r="P40" s="69"/>
      <c r="Q40" s="169"/>
      <c r="R40" s="69"/>
      <c r="S40" s="244"/>
      <c r="V40" s="445">
        <v>1</v>
      </c>
    </row>
    <row r="41" spans="1:22" s="12" customFormat="1" ht="22.5" customHeight="1">
      <c r="A41" s="290" t="s">
        <v>134</v>
      </c>
      <c r="B41" s="41" t="s">
        <v>41</v>
      </c>
      <c r="C41" s="32"/>
      <c r="D41" s="36"/>
      <c r="E41" s="112"/>
      <c r="F41" s="96"/>
      <c r="G41" s="92">
        <v>7</v>
      </c>
      <c r="H41" s="103">
        <f t="shared" si="1"/>
        <v>210</v>
      </c>
      <c r="I41" s="31"/>
      <c r="J41" s="31"/>
      <c r="K41" s="32"/>
      <c r="L41" s="32"/>
      <c r="M41" s="33"/>
      <c r="N41" s="154"/>
      <c r="O41" s="34"/>
      <c r="P41" s="34"/>
      <c r="Q41" s="156"/>
      <c r="R41" s="34"/>
      <c r="S41" s="34"/>
      <c r="V41" s="445"/>
    </row>
    <row r="42" spans="1:22" s="12" customFormat="1" ht="24.75" customHeight="1">
      <c r="A42" s="290"/>
      <c r="B42" s="66" t="s">
        <v>59</v>
      </c>
      <c r="C42" s="20"/>
      <c r="D42" s="39"/>
      <c r="E42" s="299"/>
      <c r="F42" s="95"/>
      <c r="G42" s="367">
        <v>3.5</v>
      </c>
      <c r="H42" s="103">
        <f t="shared" si="1"/>
        <v>105</v>
      </c>
      <c r="I42" s="23"/>
      <c r="J42" s="19"/>
      <c r="K42" s="20"/>
      <c r="L42" s="20"/>
      <c r="M42" s="23"/>
      <c r="N42" s="155"/>
      <c r="O42" s="25"/>
      <c r="P42" s="25"/>
      <c r="Q42" s="156"/>
      <c r="R42" s="17"/>
      <c r="S42" s="17"/>
      <c r="V42" s="445"/>
    </row>
    <row r="43" spans="1:22" s="12" customFormat="1" ht="22.5" customHeight="1">
      <c r="A43" s="290" t="s">
        <v>244</v>
      </c>
      <c r="B43" s="66" t="s">
        <v>92</v>
      </c>
      <c r="C43" s="14"/>
      <c r="D43" s="14">
        <v>2</v>
      </c>
      <c r="E43" s="300"/>
      <c r="F43" s="95"/>
      <c r="G43" s="93">
        <v>3.5</v>
      </c>
      <c r="H43" s="103">
        <f t="shared" si="1"/>
        <v>105</v>
      </c>
      <c r="I43" s="35">
        <f>SUM(J43:L43)</f>
        <v>36</v>
      </c>
      <c r="J43" s="16">
        <v>18</v>
      </c>
      <c r="K43" s="14">
        <v>18</v>
      </c>
      <c r="L43" s="14"/>
      <c r="M43" s="35">
        <f>H43-I43</f>
        <v>69</v>
      </c>
      <c r="N43" s="150"/>
      <c r="O43" s="22">
        <v>4</v>
      </c>
      <c r="P43" s="37"/>
      <c r="Q43" s="156"/>
      <c r="R43" s="17"/>
      <c r="S43" s="17"/>
      <c r="V43" s="445">
        <v>1</v>
      </c>
    </row>
    <row r="44" spans="1:22" s="12" customFormat="1" ht="29.25" customHeight="1">
      <c r="A44" s="290" t="s">
        <v>135</v>
      </c>
      <c r="B44" s="205" t="s">
        <v>249</v>
      </c>
      <c r="C44" s="15"/>
      <c r="D44" s="14"/>
      <c r="E44" s="300"/>
      <c r="F44" s="94"/>
      <c r="G44" s="1506">
        <v>3</v>
      </c>
      <c r="H44" s="103">
        <f t="shared" si="1"/>
        <v>90</v>
      </c>
      <c r="I44" s="31"/>
      <c r="J44" s="16"/>
      <c r="K44" s="14"/>
      <c r="L44" s="14"/>
      <c r="M44" s="35"/>
      <c r="N44" s="150"/>
      <c r="O44" s="30"/>
      <c r="P44" s="30"/>
      <c r="Q44" s="156"/>
      <c r="R44" s="30"/>
      <c r="S44" s="30"/>
      <c r="V44" s="445"/>
    </row>
    <row r="45" spans="1:22" s="12" customFormat="1" ht="32.25" customHeight="1">
      <c r="A45" s="290" t="s">
        <v>136</v>
      </c>
      <c r="B45" s="63" t="s">
        <v>214</v>
      </c>
      <c r="C45" s="15"/>
      <c r="D45" s="15"/>
      <c r="E45" s="97"/>
      <c r="F45" s="97"/>
      <c r="G45" s="1489">
        <v>3.5</v>
      </c>
      <c r="H45" s="103">
        <f>G45*30</f>
        <v>105</v>
      </c>
      <c r="I45" s="16"/>
      <c r="J45" s="49"/>
      <c r="K45" s="50"/>
      <c r="L45" s="50"/>
      <c r="M45" s="29"/>
      <c r="N45" s="152"/>
      <c r="O45" s="37"/>
      <c r="P45" s="37"/>
      <c r="Q45" s="156"/>
      <c r="R45" s="37"/>
      <c r="S45" s="37"/>
      <c r="T45" s="379"/>
      <c r="V45" s="445"/>
    </row>
    <row r="46" spans="1:22" s="12" customFormat="1" ht="20.25" customHeight="1">
      <c r="A46" s="350"/>
      <c r="B46" s="66" t="s">
        <v>59</v>
      </c>
      <c r="C46" s="36"/>
      <c r="D46" s="36"/>
      <c r="E46" s="112"/>
      <c r="F46" s="112"/>
      <c r="G46" s="1489">
        <v>0.5</v>
      </c>
      <c r="H46" s="103">
        <f>G46*30</f>
        <v>15</v>
      </c>
      <c r="I46" s="31"/>
      <c r="J46" s="49"/>
      <c r="K46" s="50"/>
      <c r="L46" s="50"/>
      <c r="M46" s="29"/>
      <c r="N46" s="152"/>
      <c r="O46" s="34"/>
      <c r="P46" s="34"/>
      <c r="Q46" s="156"/>
      <c r="R46" s="34"/>
      <c r="S46" s="34"/>
      <c r="T46" s="379"/>
      <c r="V46" s="445"/>
    </row>
    <row r="47" spans="1:22" s="12" customFormat="1" ht="23.25" customHeight="1">
      <c r="A47" s="350"/>
      <c r="B47" s="66" t="s">
        <v>229</v>
      </c>
      <c r="C47" s="36"/>
      <c r="D47" s="36" t="s">
        <v>31</v>
      </c>
      <c r="E47" s="112"/>
      <c r="F47" s="112"/>
      <c r="G47" s="1489">
        <v>3</v>
      </c>
      <c r="H47" s="103">
        <f>G47*30</f>
        <v>90</v>
      </c>
      <c r="I47" s="1492">
        <f>J47+L47</f>
        <v>42</v>
      </c>
      <c r="J47" s="1493">
        <v>28</v>
      </c>
      <c r="K47" s="1494"/>
      <c r="L47" s="1494">
        <v>14</v>
      </c>
      <c r="M47" s="388">
        <f>H47-I47</f>
        <v>48</v>
      </c>
      <c r="N47" s="1495">
        <v>3</v>
      </c>
      <c r="O47" s="34"/>
      <c r="P47" s="34"/>
      <c r="Q47" s="156"/>
      <c r="R47" s="34"/>
      <c r="S47" s="34"/>
      <c r="T47" s="379"/>
      <c r="U47" s="460"/>
      <c r="V47" s="445">
        <v>1</v>
      </c>
    </row>
    <row r="48" spans="1:22" s="12" customFormat="1" ht="51.75" customHeight="1">
      <c r="A48" s="350" t="s">
        <v>139</v>
      </c>
      <c r="B48" s="40" t="s">
        <v>267</v>
      </c>
      <c r="C48" s="36"/>
      <c r="D48" s="36"/>
      <c r="E48" s="112"/>
      <c r="F48" s="96"/>
      <c r="G48" s="1490">
        <v>13.5</v>
      </c>
      <c r="H48" s="103">
        <f t="shared" si="1"/>
        <v>405</v>
      </c>
      <c r="I48" s="458"/>
      <c r="J48" s="458"/>
      <c r="K48" s="459"/>
      <c r="L48" s="459"/>
      <c r="M48" s="8"/>
      <c r="N48" s="150"/>
      <c r="O48" s="34"/>
      <c r="P48" s="34"/>
      <c r="Q48" s="156"/>
      <c r="R48" s="34"/>
      <c r="S48" s="34"/>
      <c r="V48" s="445"/>
    </row>
    <row r="49" spans="1:22" s="12" customFormat="1" ht="25.5" customHeight="1">
      <c r="A49" s="400"/>
      <c r="B49" s="66" t="s">
        <v>51</v>
      </c>
      <c r="C49" s="39"/>
      <c r="D49" s="39"/>
      <c r="E49" s="299"/>
      <c r="F49" s="95"/>
      <c r="G49" s="1490">
        <v>6.5</v>
      </c>
      <c r="H49" s="103">
        <f>G49*30</f>
        <v>195</v>
      </c>
      <c r="I49" s="242"/>
      <c r="J49" s="242"/>
      <c r="K49" s="243"/>
      <c r="L49" s="243"/>
      <c r="M49" s="53"/>
      <c r="N49" s="150"/>
      <c r="O49" s="34"/>
      <c r="P49" s="34"/>
      <c r="Q49" s="156"/>
      <c r="R49" s="34"/>
      <c r="S49" s="34"/>
      <c r="V49" s="445"/>
    </row>
    <row r="50" spans="1:22" s="12" customFormat="1" ht="21.75" customHeight="1">
      <c r="A50" s="290" t="s">
        <v>137</v>
      </c>
      <c r="B50" s="66" t="s">
        <v>52</v>
      </c>
      <c r="C50" s="14">
        <v>1</v>
      </c>
      <c r="D50" s="39"/>
      <c r="E50" s="299"/>
      <c r="F50" s="95"/>
      <c r="G50" s="1489">
        <v>7</v>
      </c>
      <c r="H50" s="103">
        <f>G50*30</f>
        <v>210</v>
      </c>
      <c r="I50" s="31">
        <f>SUM(J50:L50)</f>
        <v>75</v>
      </c>
      <c r="J50" s="31">
        <v>45</v>
      </c>
      <c r="K50" s="32"/>
      <c r="L50" s="32">
        <v>30</v>
      </c>
      <c r="M50" s="33">
        <f>H50-I50</f>
        <v>135</v>
      </c>
      <c r="N50" s="154">
        <v>5</v>
      </c>
      <c r="O50" s="22"/>
      <c r="P50" s="24"/>
      <c r="Q50" s="156"/>
      <c r="R50" s="25"/>
      <c r="S50" s="25"/>
      <c r="V50" s="445">
        <v>1</v>
      </c>
    </row>
    <row r="51" spans="1:22" s="12" customFormat="1" ht="38.25" customHeight="1">
      <c r="A51" s="290" t="s">
        <v>138</v>
      </c>
      <c r="B51" s="41" t="s">
        <v>272</v>
      </c>
      <c r="C51" s="46"/>
      <c r="D51" s="46"/>
      <c r="E51" s="301"/>
      <c r="F51" s="98"/>
      <c r="G51" s="1490">
        <v>7</v>
      </c>
      <c r="H51" s="103">
        <f t="shared" si="1"/>
        <v>210</v>
      </c>
      <c r="I51" s="242"/>
      <c r="J51" s="242"/>
      <c r="K51" s="243"/>
      <c r="L51" s="243"/>
      <c r="M51" s="53"/>
      <c r="N51" s="154"/>
      <c r="O51" s="34"/>
      <c r="P51" s="34"/>
      <c r="Q51" s="156"/>
      <c r="R51" s="34"/>
      <c r="S51" s="34"/>
      <c r="V51" s="445"/>
    </row>
    <row r="52" spans="1:22" s="12" customFormat="1" ht="18.75" customHeight="1">
      <c r="A52" s="290"/>
      <c r="B52" s="66" t="s">
        <v>59</v>
      </c>
      <c r="C52" s="46"/>
      <c r="D52" s="46"/>
      <c r="E52" s="301"/>
      <c r="F52" s="98"/>
      <c r="G52" s="1490">
        <v>2</v>
      </c>
      <c r="H52" s="103">
        <f t="shared" si="1"/>
        <v>60</v>
      </c>
      <c r="I52" s="242"/>
      <c r="J52" s="242"/>
      <c r="K52" s="243"/>
      <c r="L52" s="243"/>
      <c r="M52" s="53"/>
      <c r="N52" s="154"/>
      <c r="O52" s="34"/>
      <c r="P52" s="34"/>
      <c r="Q52" s="156"/>
      <c r="R52" s="34"/>
      <c r="S52" s="34"/>
      <c r="V52" s="445"/>
    </row>
    <row r="53" spans="1:22" s="12" customFormat="1" ht="18.75" customHeight="1">
      <c r="A53" s="290" t="s">
        <v>162</v>
      </c>
      <c r="B53" s="66" t="s">
        <v>53</v>
      </c>
      <c r="C53" s="46" t="s">
        <v>83</v>
      </c>
      <c r="D53" s="46"/>
      <c r="E53" s="301"/>
      <c r="F53" s="98"/>
      <c r="G53" s="1489">
        <v>5</v>
      </c>
      <c r="H53" s="103">
        <f>G53*30</f>
        <v>150</v>
      </c>
      <c r="I53" s="31">
        <f>SUM(J53:L53)</f>
        <v>54</v>
      </c>
      <c r="J53" s="31">
        <v>27</v>
      </c>
      <c r="K53" s="32">
        <v>27</v>
      </c>
      <c r="L53" s="32"/>
      <c r="M53" s="33">
        <f>H53-I53</f>
        <v>96</v>
      </c>
      <c r="N53" s="154"/>
      <c r="O53" s="65">
        <v>6</v>
      </c>
      <c r="P53" s="34"/>
      <c r="Q53" s="156"/>
      <c r="R53" s="34"/>
      <c r="S53" s="34"/>
      <c r="V53" s="445">
        <v>1</v>
      </c>
    </row>
    <row r="54" spans="1:22" s="12" customFormat="1" ht="29.25" customHeight="1">
      <c r="A54" s="482" t="s">
        <v>217</v>
      </c>
      <c r="B54" s="40" t="s">
        <v>190</v>
      </c>
      <c r="C54" s="14"/>
      <c r="D54" s="15"/>
      <c r="E54" s="97"/>
      <c r="F54" s="94"/>
      <c r="G54" s="1489">
        <v>6.5</v>
      </c>
      <c r="H54" s="103">
        <f>G54*30</f>
        <v>195</v>
      </c>
      <c r="I54" s="31">
        <f>SUM(J54:L54)</f>
        <v>90</v>
      </c>
      <c r="J54" s="26">
        <v>54</v>
      </c>
      <c r="K54" s="26">
        <v>36</v>
      </c>
      <c r="L54" s="26"/>
      <c r="M54" s="26">
        <f>H54-I54</f>
        <v>105</v>
      </c>
      <c r="N54" s="150"/>
      <c r="O54" s="37"/>
      <c r="P54" s="37"/>
      <c r="Q54" s="156"/>
      <c r="R54" s="17"/>
      <c r="S54" s="17"/>
      <c r="V54" s="445"/>
    </row>
    <row r="55" spans="1:22" s="12" customFormat="1" ht="16.5" customHeight="1">
      <c r="A55" s="454"/>
      <c r="B55" s="66" t="s">
        <v>59</v>
      </c>
      <c r="C55" s="46"/>
      <c r="D55" s="46"/>
      <c r="E55" s="301"/>
      <c r="F55" s="98"/>
      <c r="G55" s="1490">
        <v>1.5</v>
      </c>
      <c r="H55" s="103">
        <f>G55*30</f>
        <v>45</v>
      </c>
      <c r="I55" s="31"/>
      <c r="J55" s="26"/>
      <c r="K55" s="26"/>
      <c r="L55" s="26"/>
      <c r="M55" s="26"/>
      <c r="N55" s="150"/>
      <c r="O55" s="37"/>
      <c r="P55" s="34"/>
      <c r="Q55" s="156"/>
      <c r="R55" s="453"/>
      <c r="S55" s="453"/>
      <c r="V55" s="445"/>
    </row>
    <row r="56" spans="1:22" s="12" customFormat="1" ht="23.25" customHeight="1">
      <c r="A56" s="289" t="s">
        <v>218</v>
      </c>
      <c r="B56" s="66" t="s">
        <v>53</v>
      </c>
      <c r="C56" s="46" t="s">
        <v>84</v>
      </c>
      <c r="D56" s="46"/>
      <c r="E56" s="301"/>
      <c r="F56" s="98"/>
      <c r="G56" s="1489">
        <v>5</v>
      </c>
      <c r="H56" s="103">
        <f t="shared" si="1"/>
        <v>150</v>
      </c>
      <c r="I56" s="31">
        <f>SUM(J56:L56)</f>
        <v>54</v>
      </c>
      <c r="J56" s="16">
        <v>36</v>
      </c>
      <c r="K56" s="14">
        <v>18</v>
      </c>
      <c r="L56" s="14"/>
      <c r="M56" s="35">
        <f>H56-I56</f>
        <v>96</v>
      </c>
      <c r="N56" s="150"/>
      <c r="O56" s="22"/>
      <c r="P56" s="34">
        <v>6</v>
      </c>
      <c r="Q56" s="156"/>
      <c r="R56" s="34"/>
      <c r="S56" s="34"/>
      <c r="V56" s="445">
        <v>1</v>
      </c>
    </row>
    <row r="57" spans="1:22" s="12" customFormat="1" ht="21" customHeight="1">
      <c r="A57" s="290" t="s">
        <v>215</v>
      </c>
      <c r="B57" s="41" t="s">
        <v>40</v>
      </c>
      <c r="C57" s="36"/>
      <c r="D57" s="36"/>
      <c r="E57" s="112"/>
      <c r="F57" s="96"/>
      <c r="G57" s="1490">
        <v>12</v>
      </c>
      <c r="H57" s="103">
        <f t="shared" si="1"/>
        <v>360</v>
      </c>
      <c r="I57" s="375"/>
      <c r="J57" s="376"/>
      <c r="K57" s="32"/>
      <c r="L57" s="32"/>
      <c r="M57" s="35"/>
      <c r="N57" s="150"/>
      <c r="O57" s="34"/>
      <c r="P57" s="34"/>
      <c r="Q57" s="156"/>
      <c r="R57" s="34"/>
      <c r="S57" s="34"/>
      <c r="V57" s="445"/>
    </row>
    <row r="58" spans="1:22" s="12" customFormat="1" ht="21" customHeight="1">
      <c r="A58" s="350"/>
      <c r="B58" s="66" t="s">
        <v>59</v>
      </c>
      <c r="C58" s="389"/>
      <c r="D58" s="389"/>
      <c r="E58" s="389"/>
      <c r="F58" s="390"/>
      <c r="G58" s="1507">
        <v>5</v>
      </c>
      <c r="H58" s="391">
        <f t="shared" si="1"/>
        <v>150</v>
      </c>
      <c r="I58" s="375"/>
      <c r="J58" s="392"/>
      <c r="K58" s="393"/>
      <c r="L58" s="393"/>
      <c r="M58" s="375"/>
      <c r="N58" s="150"/>
      <c r="O58" s="37"/>
      <c r="P58" s="37"/>
      <c r="Q58" s="166"/>
      <c r="R58" s="37"/>
      <c r="S58" s="37"/>
      <c r="V58" s="445"/>
    </row>
    <row r="59" spans="1:22" s="12" customFormat="1" ht="21" customHeight="1" thickBot="1">
      <c r="A59" s="350" t="s">
        <v>216</v>
      </c>
      <c r="B59" s="66" t="s">
        <v>230</v>
      </c>
      <c r="C59" s="389" t="s">
        <v>31</v>
      </c>
      <c r="D59" s="389"/>
      <c r="E59" s="389"/>
      <c r="F59" s="390"/>
      <c r="G59" s="1508">
        <v>7</v>
      </c>
      <c r="H59" s="394">
        <f>G59*30</f>
        <v>210</v>
      </c>
      <c r="I59" s="31">
        <f>SUM(J59:L59)</f>
        <v>75</v>
      </c>
      <c r="J59" s="376">
        <v>45</v>
      </c>
      <c r="K59" s="395">
        <v>15</v>
      </c>
      <c r="L59" s="395">
        <v>15</v>
      </c>
      <c r="M59" s="375">
        <f>H59-I59</f>
        <v>135</v>
      </c>
      <c r="N59" s="150">
        <v>5</v>
      </c>
      <c r="O59" s="37"/>
      <c r="P59" s="37"/>
      <c r="Q59" s="166"/>
      <c r="R59" s="37"/>
      <c r="S59" s="37"/>
      <c r="V59" s="445">
        <v>1</v>
      </c>
    </row>
    <row r="60" spans="1:22" s="12" customFormat="1" ht="19.5" thickBot="1">
      <c r="A60" s="2036" t="s">
        <v>68</v>
      </c>
      <c r="B60" s="2037"/>
      <c r="C60" s="131"/>
      <c r="D60" s="132"/>
      <c r="E60" s="132"/>
      <c r="F60" s="133"/>
      <c r="G60" s="546">
        <f>SUM(G61:G62)</f>
        <v>53</v>
      </c>
      <c r="H60" s="10">
        <f>SUM(H61:H62)</f>
        <v>1590</v>
      </c>
      <c r="I60" s="10"/>
      <c r="J60" s="10"/>
      <c r="K60" s="10"/>
      <c r="L60" s="10"/>
      <c r="M60" s="10"/>
      <c r="N60" s="157"/>
      <c r="O60" s="10"/>
      <c r="P60" s="10"/>
      <c r="Q60" s="157"/>
      <c r="R60" s="10"/>
      <c r="S60" s="128"/>
      <c r="T60" s="138"/>
      <c r="V60" s="445"/>
    </row>
    <row r="61" spans="1:22" s="12" customFormat="1" ht="19.5" thickBot="1">
      <c r="A61" s="2047" t="s">
        <v>60</v>
      </c>
      <c r="B61" s="2048"/>
      <c r="C61" s="129"/>
      <c r="D61" s="129"/>
      <c r="E61" s="129"/>
      <c r="F61" s="129"/>
      <c r="G61" s="374">
        <f>SUMIF($B$33:$B$59,"=*на базі ВНЗ 1 рівня*",G33:G59)</f>
        <v>20</v>
      </c>
      <c r="H61" s="129">
        <f>SUMIF($B$33:$B$59,"=*на базі ВНЗ 1 рівня*",H33:H59)</f>
        <v>600</v>
      </c>
      <c r="I61" s="130"/>
      <c r="J61" s="130"/>
      <c r="K61" s="130"/>
      <c r="L61" s="130"/>
      <c r="M61" s="130"/>
      <c r="N61" s="153"/>
      <c r="O61" s="130"/>
      <c r="P61" s="130"/>
      <c r="Q61" s="153"/>
      <c r="R61" s="130"/>
      <c r="S61" s="130"/>
      <c r="V61" s="445"/>
    </row>
    <row r="62" spans="1:22" ht="24.75" customHeight="1" thickBot="1">
      <c r="A62" s="2033" t="s">
        <v>61</v>
      </c>
      <c r="B62" s="2034"/>
      <c r="C62" s="86"/>
      <c r="D62" s="86"/>
      <c r="E62" s="86"/>
      <c r="F62" s="86"/>
      <c r="G62" s="373">
        <f aca="true" t="shared" si="2" ref="G62:S62">SUMIF($B$33:$B$59,"=* ДДМА*",G33:G59)</f>
        <v>33</v>
      </c>
      <c r="H62" s="86">
        <f t="shared" si="2"/>
        <v>990</v>
      </c>
      <c r="I62" s="86">
        <f t="shared" si="2"/>
        <v>366</v>
      </c>
      <c r="J62" s="86">
        <f t="shared" si="2"/>
        <v>215</v>
      </c>
      <c r="K62" s="86">
        <f t="shared" si="2"/>
        <v>86</v>
      </c>
      <c r="L62" s="86">
        <f t="shared" si="2"/>
        <v>65</v>
      </c>
      <c r="M62" s="86">
        <f t="shared" si="2"/>
        <v>624</v>
      </c>
      <c r="N62" s="86">
        <f t="shared" si="2"/>
        <v>14</v>
      </c>
      <c r="O62" s="86">
        <f t="shared" si="2"/>
        <v>10</v>
      </c>
      <c r="P62" s="86">
        <f t="shared" si="2"/>
        <v>6</v>
      </c>
      <c r="Q62" s="86">
        <f t="shared" si="2"/>
        <v>0</v>
      </c>
      <c r="R62" s="86">
        <f t="shared" si="2"/>
        <v>0</v>
      </c>
      <c r="S62" s="86">
        <f t="shared" si="2"/>
        <v>2</v>
      </c>
      <c r="T62" s="145"/>
      <c r="V62" s="444"/>
    </row>
    <row r="63" spans="1:22" s="104" customFormat="1" ht="24.75" customHeight="1" thickBot="1">
      <c r="A63" s="2060" t="s">
        <v>65</v>
      </c>
      <c r="B63" s="2061"/>
      <c r="C63" s="2061"/>
      <c r="D63" s="2061"/>
      <c r="E63" s="2061"/>
      <c r="F63" s="2061"/>
      <c r="G63" s="2061"/>
      <c r="H63" s="2061"/>
      <c r="I63" s="2061"/>
      <c r="J63" s="2061"/>
      <c r="K63" s="2061"/>
      <c r="L63" s="2061"/>
      <c r="M63" s="2061"/>
      <c r="N63" s="2061"/>
      <c r="O63" s="2061"/>
      <c r="P63" s="2061"/>
      <c r="Q63" s="2061"/>
      <c r="R63" s="2061"/>
      <c r="S63" s="2061"/>
      <c r="T63" s="2061"/>
      <c r="V63" s="449"/>
    </row>
    <row r="64" spans="1:22" s="104" customFormat="1" ht="24" customHeight="1" thickBot="1">
      <c r="A64" s="2060" t="s">
        <v>66</v>
      </c>
      <c r="B64" s="2061"/>
      <c r="C64" s="2061"/>
      <c r="D64" s="2061"/>
      <c r="E64" s="2061"/>
      <c r="F64" s="2061"/>
      <c r="G64" s="2061"/>
      <c r="H64" s="2061"/>
      <c r="I64" s="2061"/>
      <c r="J64" s="2061"/>
      <c r="K64" s="2061"/>
      <c r="L64" s="2061"/>
      <c r="M64" s="2061"/>
      <c r="N64" s="2061"/>
      <c r="O64" s="2061"/>
      <c r="P64" s="2061"/>
      <c r="Q64" s="2061"/>
      <c r="R64" s="2061"/>
      <c r="S64" s="2061"/>
      <c r="T64" s="2061"/>
      <c r="V64" s="449"/>
    </row>
    <row r="65" spans="1:22" s="12" customFormat="1" ht="33" customHeight="1">
      <c r="A65" s="289" t="s">
        <v>141</v>
      </c>
      <c r="B65" s="396" t="s">
        <v>200</v>
      </c>
      <c r="C65" s="33"/>
      <c r="D65" s="34"/>
      <c r="E65" s="304"/>
      <c r="F65" s="110"/>
      <c r="G65" s="1488">
        <v>5</v>
      </c>
      <c r="H65" s="114">
        <f>G65*30</f>
        <v>150</v>
      </c>
      <c r="I65" s="35"/>
      <c r="J65" s="33"/>
      <c r="K65" s="33"/>
      <c r="L65" s="33"/>
      <c r="M65" s="35"/>
      <c r="N65" s="154"/>
      <c r="O65" s="33"/>
      <c r="P65" s="33"/>
      <c r="Q65" s="167"/>
      <c r="R65" s="33"/>
      <c r="S65" s="33"/>
      <c r="V65" s="445"/>
    </row>
    <row r="66" spans="1:22" s="12" customFormat="1" ht="19.5" customHeight="1" thickBot="1">
      <c r="A66" s="293"/>
      <c r="B66" s="353" t="s">
        <v>59</v>
      </c>
      <c r="C66" s="28"/>
      <c r="D66" s="312"/>
      <c r="E66" s="462"/>
      <c r="F66" s="479"/>
      <c r="G66" s="1489">
        <v>1</v>
      </c>
      <c r="H66" s="114">
        <f>G66*30</f>
        <v>30</v>
      </c>
      <c r="I66" s="33"/>
      <c r="J66" s="33"/>
      <c r="K66" s="33"/>
      <c r="L66" s="33"/>
      <c r="M66" s="35"/>
      <c r="N66" s="352"/>
      <c r="O66" s="28"/>
      <c r="P66" s="28"/>
      <c r="Q66" s="480"/>
      <c r="R66" s="28"/>
      <c r="S66" s="28"/>
      <c r="V66" s="445"/>
    </row>
    <row r="67" spans="1:22" s="12" customFormat="1" ht="17.25" customHeight="1">
      <c r="A67" s="419" t="s">
        <v>198</v>
      </c>
      <c r="B67" s="478" t="s">
        <v>253</v>
      </c>
      <c r="C67" s="414"/>
      <c r="D67" s="416">
        <v>4</v>
      </c>
      <c r="E67" s="441"/>
      <c r="F67" s="442"/>
      <c r="G67" s="1489">
        <v>4</v>
      </c>
      <c r="H67" s="370">
        <f>G67*30</f>
        <v>120</v>
      </c>
      <c r="I67" s="35">
        <f>SUM(J67:L67)</f>
        <v>45</v>
      </c>
      <c r="J67" s="33">
        <v>30</v>
      </c>
      <c r="K67" s="33">
        <v>15</v>
      </c>
      <c r="L67" s="33"/>
      <c r="M67" s="35">
        <f>H67-I67</f>
        <v>75</v>
      </c>
      <c r="N67" s="415"/>
      <c r="O67" s="414"/>
      <c r="P67" s="414"/>
      <c r="Q67" s="158">
        <v>3</v>
      </c>
      <c r="R67" s="414"/>
      <c r="S67" s="481"/>
      <c r="V67" s="445">
        <v>2</v>
      </c>
    </row>
    <row r="68" spans="1:22" s="12" customFormat="1" ht="30.75" customHeight="1">
      <c r="A68" s="290" t="s">
        <v>142</v>
      </c>
      <c r="B68" s="40" t="s">
        <v>273</v>
      </c>
      <c r="C68" s="15"/>
      <c r="D68" s="15"/>
      <c r="E68" s="97"/>
      <c r="F68" s="94"/>
      <c r="G68" s="1490">
        <v>9.5</v>
      </c>
      <c r="H68" s="114">
        <f aca="true" t="shared" si="3" ref="H68:H116">G68*30</f>
        <v>285</v>
      </c>
      <c r="I68" s="242"/>
      <c r="J68" s="458"/>
      <c r="K68" s="459"/>
      <c r="L68" s="459"/>
      <c r="M68" s="8"/>
      <c r="N68" s="150"/>
      <c r="O68" s="37"/>
      <c r="P68" s="37"/>
      <c r="Q68" s="156"/>
      <c r="R68" s="17"/>
      <c r="S68" s="17"/>
      <c r="V68" s="445"/>
    </row>
    <row r="69" spans="1:22" s="12" customFormat="1" ht="18.75" customHeight="1">
      <c r="A69" s="290"/>
      <c r="B69" s="66" t="s">
        <v>59</v>
      </c>
      <c r="C69" s="33"/>
      <c r="D69" s="34"/>
      <c r="E69" s="304"/>
      <c r="F69" s="110"/>
      <c r="G69" s="1490">
        <v>2.5</v>
      </c>
      <c r="H69" s="114">
        <f t="shared" si="3"/>
        <v>75</v>
      </c>
      <c r="I69" s="242"/>
      <c r="J69" s="242"/>
      <c r="K69" s="243"/>
      <c r="L69" s="243"/>
      <c r="M69" s="53"/>
      <c r="N69" s="154"/>
      <c r="O69" s="34"/>
      <c r="P69" s="34"/>
      <c r="Q69" s="156"/>
      <c r="R69" s="453"/>
      <c r="S69" s="453"/>
      <c r="V69" s="445"/>
    </row>
    <row r="70" spans="1:22" s="12" customFormat="1" ht="18.75" customHeight="1">
      <c r="A70" s="290"/>
      <c r="B70" s="66" t="s">
        <v>81</v>
      </c>
      <c r="C70" s="39"/>
      <c r="D70" s="39"/>
      <c r="E70" s="299"/>
      <c r="F70" s="95"/>
      <c r="G70" s="1490">
        <v>6.5</v>
      </c>
      <c r="H70" s="103">
        <f t="shared" si="3"/>
        <v>195</v>
      </c>
      <c r="I70" s="242">
        <f>SUM(I71:I72)</f>
        <v>72</v>
      </c>
      <c r="J70" s="242">
        <f>SUM(J71:J72)</f>
        <v>39</v>
      </c>
      <c r="K70" s="242">
        <f>SUM(K71:K72)</f>
        <v>33</v>
      </c>
      <c r="L70" s="242">
        <f>SUM(L71:L72)</f>
        <v>0</v>
      </c>
      <c r="M70" s="242">
        <f>SUM(M71:M72)</f>
        <v>123</v>
      </c>
      <c r="N70" s="154"/>
      <c r="O70" s="34"/>
      <c r="P70" s="34"/>
      <c r="Q70" s="156"/>
      <c r="R70" s="453"/>
      <c r="S70" s="453"/>
      <c r="V70" s="445"/>
    </row>
    <row r="71" spans="1:22" s="12" customFormat="1" ht="18.75" customHeight="1">
      <c r="A71" s="290" t="s">
        <v>220</v>
      </c>
      <c r="B71" s="66" t="s">
        <v>92</v>
      </c>
      <c r="C71" s="33"/>
      <c r="D71" s="34">
        <v>1</v>
      </c>
      <c r="E71" s="304"/>
      <c r="F71" s="110"/>
      <c r="G71" s="1489">
        <v>4</v>
      </c>
      <c r="H71" s="370">
        <f t="shared" si="3"/>
        <v>120</v>
      </c>
      <c r="I71" s="35">
        <f>SUM(J71:L71)</f>
        <v>45</v>
      </c>
      <c r="J71" s="33">
        <v>30</v>
      </c>
      <c r="K71" s="33">
        <v>15</v>
      </c>
      <c r="L71" s="33"/>
      <c r="M71" s="35">
        <f>H71-I71</f>
        <v>75</v>
      </c>
      <c r="N71" s="154">
        <v>3</v>
      </c>
      <c r="O71" s="34"/>
      <c r="P71" s="34"/>
      <c r="Q71" s="156"/>
      <c r="R71" s="453"/>
      <c r="S71" s="453"/>
      <c r="V71" s="445">
        <v>1</v>
      </c>
    </row>
    <row r="72" spans="1:22" s="12" customFormat="1" ht="21" customHeight="1">
      <c r="A72" s="290" t="s">
        <v>223</v>
      </c>
      <c r="B72" s="66" t="s">
        <v>92</v>
      </c>
      <c r="C72" s="33">
        <v>2</v>
      </c>
      <c r="D72" s="34"/>
      <c r="E72" s="304"/>
      <c r="F72" s="110"/>
      <c r="G72" s="1489">
        <v>2.5</v>
      </c>
      <c r="H72" s="370">
        <f t="shared" si="3"/>
        <v>75</v>
      </c>
      <c r="I72" s="35">
        <f>SUM(J72:L72)</f>
        <v>27</v>
      </c>
      <c r="J72" s="33">
        <v>9</v>
      </c>
      <c r="K72" s="33">
        <v>18</v>
      </c>
      <c r="L72" s="33"/>
      <c r="M72" s="35">
        <f>H72-I72</f>
        <v>48</v>
      </c>
      <c r="N72" s="154"/>
      <c r="O72" s="34">
        <v>3</v>
      </c>
      <c r="P72" s="34"/>
      <c r="Q72" s="156"/>
      <c r="R72" s="453"/>
      <c r="S72" s="453"/>
      <c r="V72" s="445">
        <v>1</v>
      </c>
    </row>
    <row r="73" spans="1:25" s="12" customFormat="1" ht="24" customHeight="1">
      <c r="A73" s="1431" t="s">
        <v>145</v>
      </c>
      <c r="B73" s="1439" t="s">
        <v>219</v>
      </c>
      <c r="C73" s="1440"/>
      <c r="D73" s="1441"/>
      <c r="E73" s="1442"/>
      <c r="F73" s="1443"/>
      <c r="G73" s="1509">
        <v>4</v>
      </c>
      <c r="H73" s="1438">
        <f>G73*30</f>
        <v>120</v>
      </c>
      <c r="I73" s="1440"/>
      <c r="J73" s="1440"/>
      <c r="K73" s="1440"/>
      <c r="L73" s="1440"/>
      <c r="M73" s="1440"/>
      <c r="N73" s="1440"/>
      <c r="O73" s="1444"/>
      <c r="P73" s="1444"/>
      <c r="Q73" s="1445"/>
      <c r="R73" s="1446"/>
      <c r="S73" s="1446"/>
      <c r="V73" s="445"/>
      <c r="Y73" s="12" t="s">
        <v>553</v>
      </c>
    </row>
    <row r="74" spans="1:22" s="12" customFormat="1" ht="19.5" customHeight="1">
      <c r="A74" s="1431"/>
      <c r="B74" s="1447" t="s">
        <v>59</v>
      </c>
      <c r="C74" s="1440"/>
      <c r="D74" s="1441"/>
      <c r="E74" s="1442"/>
      <c r="F74" s="1443"/>
      <c r="G74" s="1504"/>
      <c r="H74" s="1438"/>
      <c r="I74" s="1444"/>
      <c r="J74" s="1440"/>
      <c r="K74" s="1440"/>
      <c r="L74" s="1440"/>
      <c r="M74" s="1440"/>
      <c r="N74" s="1440"/>
      <c r="O74" s="1444"/>
      <c r="P74" s="1444"/>
      <c r="Q74" s="1448"/>
      <c r="R74" s="1446"/>
      <c r="S74" s="1446"/>
      <c r="V74" s="445"/>
    </row>
    <row r="75" spans="1:22" s="12" customFormat="1" ht="24" customHeight="1">
      <c r="A75" s="1431"/>
      <c r="B75" s="1447" t="s">
        <v>92</v>
      </c>
      <c r="C75" s="1440"/>
      <c r="D75" s="1441">
        <v>4</v>
      </c>
      <c r="E75" s="1442"/>
      <c r="F75" s="1443"/>
      <c r="G75" s="1509">
        <v>4</v>
      </c>
      <c r="H75" s="1438">
        <f>G75*30</f>
        <v>120</v>
      </c>
      <c r="I75" s="1440">
        <f>SUM(J75:L75)</f>
        <v>60</v>
      </c>
      <c r="J75" s="1440">
        <v>30</v>
      </c>
      <c r="K75" s="1440">
        <v>30</v>
      </c>
      <c r="L75" s="1440"/>
      <c r="M75" s="1440">
        <f>H75-I75</f>
        <v>60</v>
      </c>
      <c r="N75" s="1440"/>
      <c r="O75" s="1444"/>
      <c r="P75" s="1444"/>
      <c r="Q75" s="1445">
        <v>4</v>
      </c>
      <c r="R75" s="1446"/>
      <c r="S75" s="1446"/>
      <c r="V75" s="445">
        <v>2</v>
      </c>
    </row>
    <row r="76" spans="1:22" s="12" customFormat="1" ht="23.25" customHeight="1">
      <c r="A76" s="290" t="s">
        <v>146</v>
      </c>
      <c r="B76" s="40" t="s">
        <v>47</v>
      </c>
      <c r="C76" s="14"/>
      <c r="D76" s="15"/>
      <c r="E76" s="97"/>
      <c r="F76" s="94"/>
      <c r="G76" s="1490">
        <v>4</v>
      </c>
      <c r="H76" s="114">
        <f t="shared" si="3"/>
        <v>120</v>
      </c>
      <c r="I76" s="31"/>
      <c r="J76" s="16"/>
      <c r="K76" s="14"/>
      <c r="L76" s="14"/>
      <c r="M76" s="35"/>
      <c r="N76" s="150"/>
      <c r="O76" s="37"/>
      <c r="P76" s="37"/>
      <c r="Q76" s="156"/>
      <c r="R76" s="17"/>
      <c r="S76" s="17"/>
      <c r="V76" s="445"/>
    </row>
    <row r="77" spans="1:22" s="12" customFormat="1" ht="16.5" customHeight="1">
      <c r="A77" s="9"/>
      <c r="B77" s="66" t="s">
        <v>59</v>
      </c>
      <c r="C77" s="14"/>
      <c r="D77" s="15"/>
      <c r="E77" s="97"/>
      <c r="F77" s="94"/>
      <c r="G77" s="1490">
        <v>1</v>
      </c>
      <c r="H77" s="114">
        <f t="shared" si="3"/>
        <v>30</v>
      </c>
      <c r="I77" s="31"/>
      <c r="J77" s="16"/>
      <c r="K77" s="14"/>
      <c r="L77" s="14"/>
      <c r="M77" s="35"/>
      <c r="N77" s="150"/>
      <c r="O77" s="37"/>
      <c r="P77" s="37"/>
      <c r="Q77" s="156"/>
      <c r="R77" s="17"/>
      <c r="S77" s="17"/>
      <c r="V77" s="445"/>
    </row>
    <row r="78" spans="1:22" s="12" customFormat="1" ht="29.25" customHeight="1">
      <c r="A78" s="290" t="s">
        <v>147</v>
      </c>
      <c r="B78" s="66" t="s">
        <v>53</v>
      </c>
      <c r="C78" s="14"/>
      <c r="D78" s="14">
        <v>5</v>
      </c>
      <c r="E78" s="97"/>
      <c r="F78" s="94"/>
      <c r="G78" s="1489">
        <v>3</v>
      </c>
      <c r="H78" s="114">
        <f t="shared" si="3"/>
        <v>90</v>
      </c>
      <c r="I78" s="31">
        <f>SUM(J78:L78)</f>
        <v>36</v>
      </c>
      <c r="J78" s="16">
        <v>18</v>
      </c>
      <c r="K78" s="14">
        <v>18</v>
      </c>
      <c r="L78" s="14"/>
      <c r="M78" s="35">
        <f>H78-I78</f>
        <v>54</v>
      </c>
      <c r="N78" s="150"/>
      <c r="O78" s="37"/>
      <c r="P78" s="37"/>
      <c r="Q78" s="167"/>
      <c r="R78" s="37">
        <v>4</v>
      </c>
      <c r="S78" s="17"/>
      <c r="V78" s="445">
        <v>2</v>
      </c>
    </row>
    <row r="79" spans="1:22" s="12" customFormat="1" ht="19.5" customHeight="1">
      <c r="A79" s="290" t="s">
        <v>150</v>
      </c>
      <c r="B79" s="42" t="s">
        <v>46</v>
      </c>
      <c r="C79" s="15"/>
      <c r="D79" s="14"/>
      <c r="E79" s="300"/>
      <c r="F79" s="94"/>
      <c r="G79" s="1510">
        <v>4</v>
      </c>
      <c r="H79" s="114">
        <f t="shared" si="3"/>
        <v>120</v>
      </c>
      <c r="I79" s="31"/>
      <c r="J79" s="16"/>
      <c r="K79" s="14"/>
      <c r="L79" s="14"/>
      <c r="M79" s="35"/>
      <c r="N79" s="150"/>
      <c r="O79" s="37"/>
      <c r="P79" s="37"/>
      <c r="Q79" s="156"/>
      <c r="R79" s="37"/>
      <c r="S79" s="37"/>
      <c r="V79" s="445"/>
    </row>
    <row r="80" spans="1:22" s="12" customFormat="1" ht="14.25" customHeight="1">
      <c r="A80" s="18"/>
      <c r="B80" s="66" t="s">
        <v>59</v>
      </c>
      <c r="C80" s="15"/>
      <c r="D80" s="14"/>
      <c r="E80" s="300"/>
      <c r="F80" s="94"/>
      <c r="G80" s="1510">
        <v>1</v>
      </c>
      <c r="H80" s="114">
        <f t="shared" si="3"/>
        <v>30</v>
      </c>
      <c r="I80" s="31"/>
      <c r="J80" s="16"/>
      <c r="K80" s="14"/>
      <c r="L80" s="14"/>
      <c r="M80" s="35"/>
      <c r="N80" s="150"/>
      <c r="O80" s="37"/>
      <c r="P80" s="37"/>
      <c r="Q80" s="156"/>
      <c r="R80" s="37"/>
      <c r="S80" s="37"/>
      <c r="V80" s="445"/>
    </row>
    <row r="81" spans="1:22" s="12" customFormat="1" ht="20.25" customHeight="1">
      <c r="A81" s="290" t="s">
        <v>151</v>
      </c>
      <c r="B81" s="66" t="s">
        <v>53</v>
      </c>
      <c r="C81" s="15"/>
      <c r="D81" s="14">
        <v>3</v>
      </c>
      <c r="E81" s="97"/>
      <c r="F81" s="97"/>
      <c r="G81" s="1489">
        <v>3</v>
      </c>
      <c r="H81" s="114">
        <f t="shared" si="3"/>
        <v>90</v>
      </c>
      <c r="I81" s="31">
        <f>SUM(J81:L81)</f>
        <v>36</v>
      </c>
      <c r="J81" s="16">
        <v>18</v>
      </c>
      <c r="K81" s="14">
        <v>18</v>
      </c>
      <c r="L81" s="14"/>
      <c r="M81" s="35">
        <f>H81-I81</f>
        <v>54</v>
      </c>
      <c r="N81" s="150"/>
      <c r="O81" s="37"/>
      <c r="P81" s="37">
        <v>4</v>
      </c>
      <c r="Q81" s="156"/>
      <c r="R81" s="37"/>
      <c r="S81" s="37"/>
      <c r="V81" s="445">
        <v>1</v>
      </c>
    </row>
    <row r="82" spans="1:22" s="12" customFormat="1" ht="33.75" customHeight="1">
      <c r="A82" s="290" t="s">
        <v>152</v>
      </c>
      <c r="B82" s="40" t="s">
        <v>58</v>
      </c>
      <c r="C82" s="15"/>
      <c r="D82" s="14"/>
      <c r="E82" s="300"/>
      <c r="F82" s="94"/>
      <c r="G82" s="1490">
        <v>4</v>
      </c>
      <c r="H82" s="114">
        <f t="shared" si="3"/>
        <v>120</v>
      </c>
      <c r="I82" s="33"/>
      <c r="J82" s="33"/>
      <c r="K82" s="33"/>
      <c r="L82" s="33"/>
      <c r="M82" s="35"/>
      <c r="N82" s="154"/>
      <c r="O82" s="33"/>
      <c r="P82" s="33"/>
      <c r="Q82" s="156"/>
      <c r="R82" s="33"/>
      <c r="S82" s="33"/>
      <c r="V82" s="445"/>
    </row>
    <row r="83" spans="1:22" s="12" customFormat="1" ht="19.5" customHeight="1">
      <c r="A83" s="9"/>
      <c r="B83" s="66" t="s">
        <v>59</v>
      </c>
      <c r="C83" s="33"/>
      <c r="D83" s="34"/>
      <c r="E83" s="304"/>
      <c r="F83" s="110"/>
      <c r="G83" s="1490">
        <v>1</v>
      </c>
      <c r="H83" s="114">
        <f t="shared" si="3"/>
        <v>30</v>
      </c>
      <c r="I83" s="33"/>
      <c r="J83" s="33"/>
      <c r="K83" s="33"/>
      <c r="L83" s="33"/>
      <c r="M83" s="35"/>
      <c r="N83" s="154"/>
      <c r="O83" s="33"/>
      <c r="P83" s="33"/>
      <c r="Q83" s="156"/>
      <c r="R83" s="33"/>
      <c r="S83" s="33"/>
      <c r="V83" s="445"/>
    </row>
    <row r="84" spans="1:22" s="12" customFormat="1" ht="25.5" customHeight="1">
      <c r="A84" s="290" t="s">
        <v>153</v>
      </c>
      <c r="B84" s="66" t="s">
        <v>92</v>
      </c>
      <c r="C84" s="15"/>
      <c r="D84" s="14">
        <v>5</v>
      </c>
      <c r="E84" s="300"/>
      <c r="F84" s="94"/>
      <c r="G84" s="1489">
        <v>3</v>
      </c>
      <c r="H84" s="114">
        <f t="shared" si="3"/>
        <v>90</v>
      </c>
      <c r="I84" s="31">
        <f>SUM(J84:L84)</f>
        <v>36</v>
      </c>
      <c r="J84" s="16">
        <v>18</v>
      </c>
      <c r="K84" s="14">
        <v>18</v>
      </c>
      <c r="L84" s="14"/>
      <c r="M84" s="35">
        <f>H84-I84</f>
        <v>54</v>
      </c>
      <c r="N84" s="150"/>
      <c r="O84" s="37"/>
      <c r="P84" s="37"/>
      <c r="Q84" s="156"/>
      <c r="R84" s="37">
        <v>4</v>
      </c>
      <c r="S84" s="37"/>
      <c r="U84" s="543"/>
      <c r="V84" s="445">
        <v>2</v>
      </c>
    </row>
    <row r="85" spans="1:22" s="12" customFormat="1" ht="33" customHeight="1">
      <c r="A85" s="290" t="s">
        <v>154</v>
      </c>
      <c r="B85" s="47" t="s">
        <v>143</v>
      </c>
      <c r="C85" s="15"/>
      <c r="D85" s="32"/>
      <c r="E85" s="305"/>
      <c r="F85" s="96"/>
      <c r="G85" s="1489">
        <v>5</v>
      </c>
      <c r="H85" s="114">
        <f aca="true" t="shared" si="4" ref="H85:H92">G85*30</f>
        <v>150</v>
      </c>
      <c r="I85" s="31"/>
      <c r="J85" s="31"/>
      <c r="K85" s="32"/>
      <c r="L85" s="32"/>
      <c r="M85" s="33"/>
      <c r="N85" s="154"/>
      <c r="O85" s="34"/>
      <c r="P85" s="34"/>
      <c r="Q85" s="156"/>
      <c r="R85" s="34"/>
      <c r="S85" s="34"/>
      <c r="V85" s="445"/>
    </row>
    <row r="86" spans="1:19" s="12" customFormat="1" ht="18" customHeight="1">
      <c r="A86" s="9"/>
      <c r="B86" s="66" t="s">
        <v>59</v>
      </c>
      <c r="C86" s="33"/>
      <c r="D86" s="34"/>
      <c r="E86" s="304"/>
      <c r="F86" s="110"/>
      <c r="G86" s="1490">
        <v>1.5</v>
      </c>
      <c r="H86" s="114">
        <f t="shared" si="4"/>
        <v>45</v>
      </c>
      <c r="I86" s="31"/>
      <c r="J86" s="31"/>
      <c r="K86" s="32"/>
      <c r="L86" s="32"/>
      <c r="M86" s="33"/>
      <c r="N86" s="154"/>
      <c r="O86" s="34"/>
      <c r="P86" s="34"/>
      <c r="Q86" s="156"/>
      <c r="R86" s="34"/>
      <c r="S86" s="34"/>
    </row>
    <row r="87" spans="1:22" s="12" customFormat="1" ht="25.5" customHeight="1">
      <c r="A87" s="290" t="s">
        <v>155</v>
      </c>
      <c r="B87" s="294" t="s">
        <v>156</v>
      </c>
      <c r="C87" s="14">
        <v>5</v>
      </c>
      <c r="D87" s="36"/>
      <c r="E87" s="112"/>
      <c r="F87" s="112"/>
      <c r="G87" s="1489">
        <v>3.5</v>
      </c>
      <c r="H87" s="114">
        <f t="shared" si="4"/>
        <v>105</v>
      </c>
      <c r="I87" s="31">
        <f>SUM(J87:L87)</f>
        <v>36</v>
      </c>
      <c r="J87" s="31">
        <v>18</v>
      </c>
      <c r="K87" s="32">
        <v>18</v>
      </c>
      <c r="L87" s="32"/>
      <c r="M87" s="33">
        <f>H87-I87</f>
        <v>69</v>
      </c>
      <c r="N87" s="154"/>
      <c r="O87" s="34"/>
      <c r="P87" s="34"/>
      <c r="Q87" s="156"/>
      <c r="R87" s="34">
        <v>4</v>
      </c>
      <c r="S87" s="34"/>
      <c r="V87" s="445">
        <v>2</v>
      </c>
    </row>
    <row r="88" spans="1:22" s="12" customFormat="1" ht="26.25" customHeight="1">
      <c r="A88" s="290" t="s">
        <v>157</v>
      </c>
      <c r="B88" s="40" t="s">
        <v>54</v>
      </c>
      <c r="C88" s="15"/>
      <c r="D88" s="15" t="s">
        <v>32</v>
      </c>
      <c r="E88" s="97"/>
      <c r="F88" s="97"/>
      <c r="G88" s="1490">
        <v>5.5</v>
      </c>
      <c r="H88" s="114">
        <f t="shared" si="4"/>
        <v>165</v>
      </c>
      <c r="I88" s="65"/>
      <c r="J88" s="22"/>
      <c r="K88" s="22"/>
      <c r="L88" s="22"/>
      <c r="M88" s="22"/>
      <c r="N88" s="158"/>
      <c r="O88" s="22"/>
      <c r="P88" s="22"/>
      <c r="Q88" s="156"/>
      <c r="R88" s="22"/>
      <c r="S88" s="22"/>
      <c r="T88" s="62"/>
      <c r="V88" s="445"/>
    </row>
    <row r="89" spans="1:22" s="12" customFormat="1" ht="14.25" customHeight="1">
      <c r="A89" s="9"/>
      <c r="B89" s="66" t="s">
        <v>59</v>
      </c>
      <c r="C89" s="58"/>
      <c r="D89" s="58"/>
      <c r="E89" s="58"/>
      <c r="F89" s="58"/>
      <c r="G89" s="1490">
        <v>2</v>
      </c>
      <c r="H89" s="114">
        <f t="shared" si="4"/>
        <v>60</v>
      </c>
      <c r="I89" s="65"/>
      <c r="J89" s="22"/>
      <c r="K89" s="22"/>
      <c r="L89" s="22"/>
      <c r="M89" s="58"/>
      <c r="N89" s="159"/>
      <c r="O89" s="58"/>
      <c r="P89" s="58"/>
      <c r="Q89" s="156"/>
      <c r="R89" s="58"/>
      <c r="S89" s="22"/>
      <c r="T89" s="62"/>
      <c r="V89" s="445"/>
    </row>
    <row r="90" spans="1:22" s="12" customFormat="1" ht="24" customHeight="1">
      <c r="A90" s="290" t="s">
        <v>158</v>
      </c>
      <c r="B90" s="66" t="s">
        <v>92</v>
      </c>
      <c r="C90" s="15" t="s">
        <v>260</v>
      </c>
      <c r="D90" s="15" t="s">
        <v>32</v>
      </c>
      <c r="E90" s="97"/>
      <c r="F90" s="97"/>
      <c r="G90" s="1489">
        <v>3.5</v>
      </c>
      <c r="H90" s="114">
        <f t="shared" si="4"/>
        <v>105</v>
      </c>
      <c r="I90" s="31">
        <f>SUM(J90:L90)</f>
        <v>40</v>
      </c>
      <c r="J90" s="16">
        <v>24</v>
      </c>
      <c r="K90" s="14">
        <v>16</v>
      </c>
      <c r="L90" s="14"/>
      <c r="M90" s="35">
        <f>H90-I90</f>
        <v>65</v>
      </c>
      <c r="N90" s="150"/>
      <c r="O90" s="37"/>
      <c r="P90" s="37"/>
      <c r="Q90" s="156"/>
      <c r="R90" s="37"/>
      <c r="S90" s="37">
        <v>5</v>
      </c>
      <c r="V90" s="445">
        <v>2</v>
      </c>
    </row>
    <row r="91" spans="1:22" s="12" customFormat="1" ht="37.5" customHeight="1">
      <c r="A91" s="290" t="s">
        <v>159</v>
      </c>
      <c r="B91" s="40" t="s">
        <v>191</v>
      </c>
      <c r="C91" s="14"/>
      <c r="D91" s="15"/>
      <c r="E91" s="97"/>
      <c r="F91" s="94"/>
      <c r="G91" s="1489">
        <v>8.5</v>
      </c>
      <c r="H91" s="114">
        <f t="shared" si="4"/>
        <v>255</v>
      </c>
      <c r="I91" s="31">
        <f aca="true" t="shared" si="5" ref="I91:I99">SUM(J91:L91)</f>
        <v>87</v>
      </c>
      <c r="J91" s="16">
        <v>39</v>
      </c>
      <c r="K91" s="14">
        <v>48</v>
      </c>
      <c r="L91" s="14"/>
      <c r="M91" s="35">
        <f aca="true" t="shared" si="6" ref="M91:M99">H91-I91</f>
        <v>168</v>
      </c>
      <c r="N91" s="150"/>
      <c r="O91" s="37"/>
      <c r="P91" s="37"/>
      <c r="Q91" s="156"/>
      <c r="R91" s="37"/>
      <c r="S91" s="17"/>
      <c r="V91" s="445"/>
    </row>
    <row r="92" spans="1:22" s="12" customFormat="1" ht="18" customHeight="1">
      <c r="A92" s="400"/>
      <c r="B92" s="353" t="s">
        <v>59</v>
      </c>
      <c r="C92" s="58"/>
      <c r="D92" s="58"/>
      <c r="E92" s="58"/>
      <c r="F92" s="58"/>
      <c r="G92" s="1511">
        <v>2</v>
      </c>
      <c r="H92" s="477">
        <f t="shared" si="4"/>
        <v>60</v>
      </c>
      <c r="I92" s="31"/>
      <c r="J92" s="31"/>
      <c r="K92" s="32"/>
      <c r="L92" s="32"/>
      <c r="M92" s="35"/>
      <c r="N92" s="150"/>
      <c r="O92" s="34"/>
      <c r="P92" s="34"/>
      <c r="Q92" s="156"/>
      <c r="R92" s="34"/>
      <c r="S92" s="453"/>
      <c r="V92" s="445"/>
    </row>
    <row r="93" spans="1:22" s="12" customFormat="1" ht="15.75">
      <c r="A93" s="9" t="s">
        <v>160</v>
      </c>
      <c r="B93" s="45" t="s">
        <v>140</v>
      </c>
      <c r="C93" s="14"/>
      <c r="D93" s="15" t="s">
        <v>31</v>
      </c>
      <c r="E93" s="97"/>
      <c r="F93" s="94"/>
      <c r="G93" s="1506">
        <v>4</v>
      </c>
      <c r="H93" s="496">
        <f t="shared" si="3"/>
        <v>120</v>
      </c>
      <c r="I93" s="59">
        <f t="shared" si="5"/>
        <v>45</v>
      </c>
      <c r="J93" s="59">
        <v>30</v>
      </c>
      <c r="K93" s="60">
        <v>15</v>
      </c>
      <c r="L93" s="60"/>
      <c r="M93" s="79">
        <f t="shared" si="6"/>
        <v>75</v>
      </c>
      <c r="N93" s="150">
        <v>3</v>
      </c>
      <c r="O93" s="69"/>
      <c r="P93" s="69"/>
      <c r="Q93" s="169"/>
      <c r="R93" s="69"/>
      <c r="S93" s="69"/>
      <c r="V93" s="445">
        <v>1</v>
      </c>
    </row>
    <row r="94" spans="1:22" s="12" customFormat="1" ht="18.75" customHeight="1">
      <c r="A94" s="9" t="s">
        <v>161</v>
      </c>
      <c r="B94" s="45" t="s">
        <v>67</v>
      </c>
      <c r="C94" s="32">
        <v>2</v>
      </c>
      <c r="D94" s="36"/>
      <c r="E94" s="112"/>
      <c r="F94" s="96"/>
      <c r="G94" s="1490">
        <v>2.5</v>
      </c>
      <c r="H94" s="114">
        <f t="shared" si="3"/>
        <v>75</v>
      </c>
      <c r="I94" s="59">
        <f t="shared" si="5"/>
        <v>27</v>
      </c>
      <c r="J94" s="59">
        <v>9</v>
      </c>
      <c r="K94" s="60">
        <v>18</v>
      </c>
      <c r="L94" s="60"/>
      <c r="M94" s="79">
        <f t="shared" si="6"/>
        <v>48</v>
      </c>
      <c r="N94" s="160"/>
      <c r="O94" s="37">
        <v>3</v>
      </c>
      <c r="P94" s="69"/>
      <c r="Q94" s="169"/>
      <c r="R94" s="69"/>
      <c r="S94" s="69"/>
      <c r="V94" s="445">
        <v>1</v>
      </c>
    </row>
    <row r="95" spans="1:22" s="12" customFormat="1" ht="33" customHeight="1">
      <c r="A95" s="290" t="s">
        <v>163</v>
      </c>
      <c r="B95" s="40" t="s">
        <v>221</v>
      </c>
      <c r="C95" s="32"/>
      <c r="D95" s="36"/>
      <c r="E95" s="112"/>
      <c r="F95" s="96"/>
      <c r="G95" s="1489">
        <v>7.5</v>
      </c>
      <c r="H95" s="114">
        <f>G95*30</f>
        <v>225</v>
      </c>
      <c r="I95" s="59"/>
      <c r="J95" s="59"/>
      <c r="K95" s="60"/>
      <c r="L95" s="60"/>
      <c r="M95" s="79"/>
      <c r="N95" s="160"/>
      <c r="O95" s="34"/>
      <c r="P95" s="69"/>
      <c r="Q95" s="169"/>
      <c r="R95" s="69"/>
      <c r="S95" s="69"/>
      <c r="V95" s="445"/>
    </row>
    <row r="96" spans="1:22" s="12" customFormat="1" ht="18.75" customHeight="1">
      <c r="A96" s="228"/>
      <c r="B96" s="66" t="s">
        <v>59</v>
      </c>
      <c r="C96" s="455"/>
      <c r="D96" s="455"/>
      <c r="E96" s="455"/>
      <c r="F96" s="456"/>
      <c r="G96" s="1490">
        <v>2</v>
      </c>
      <c r="H96" s="114">
        <f>G96*30</f>
        <v>60</v>
      </c>
      <c r="I96" s="59"/>
      <c r="J96" s="59"/>
      <c r="K96" s="60"/>
      <c r="L96" s="60"/>
      <c r="M96" s="79"/>
      <c r="N96" s="160"/>
      <c r="O96" s="34"/>
      <c r="P96" s="69"/>
      <c r="Q96" s="169"/>
      <c r="R96" s="69"/>
      <c r="S96" s="69"/>
      <c r="V96" s="445"/>
    </row>
    <row r="97" spans="1:24" s="12" customFormat="1" ht="33" customHeight="1">
      <c r="A97" s="290"/>
      <c r="B97" s="40" t="s">
        <v>239</v>
      </c>
      <c r="C97" s="32"/>
      <c r="D97" s="36"/>
      <c r="E97" s="112"/>
      <c r="F97" s="96"/>
      <c r="G97" s="1489">
        <v>5.5</v>
      </c>
      <c r="H97" s="114">
        <f>G97*30</f>
        <v>165</v>
      </c>
      <c r="I97" s="31">
        <f t="shared" si="5"/>
        <v>63</v>
      </c>
      <c r="J97" s="31">
        <f>SUM(J98:J99)</f>
        <v>39</v>
      </c>
      <c r="K97" s="31">
        <f>SUM(K98:K99)</f>
        <v>24</v>
      </c>
      <c r="L97" s="32"/>
      <c r="M97" s="35">
        <f t="shared" si="6"/>
        <v>102</v>
      </c>
      <c r="N97" s="150"/>
      <c r="O97" s="34"/>
      <c r="P97" s="34"/>
      <c r="Q97" s="156"/>
      <c r="R97" s="34"/>
      <c r="S97" s="34"/>
      <c r="V97" s="445"/>
      <c r="X97" s="379" t="s">
        <v>552</v>
      </c>
    </row>
    <row r="98" spans="1:22" s="12" customFormat="1" ht="23.25" customHeight="1">
      <c r="A98" s="9" t="s">
        <v>164</v>
      </c>
      <c r="B98" s="45" t="s">
        <v>195</v>
      </c>
      <c r="C98" s="389">
        <v>1</v>
      </c>
      <c r="D98" s="207"/>
      <c r="E98" s="306"/>
      <c r="F98" s="208"/>
      <c r="G98" s="1490">
        <v>4</v>
      </c>
      <c r="H98" s="114">
        <f t="shared" si="3"/>
        <v>120</v>
      </c>
      <c r="I98" s="59">
        <f t="shared" si="5"/>
        <v>45</v>
      </c>
      <c r="J98" s="59">
        <v>30</v>
      </c>
      <c r="K98" s="60">
        <v>15</v>
      </c>
      <c r="L98" s="60"/>
      <c r="M98" s="23">
        <f t="shared" si="6"/>
        <v>75</v>
      </c>
      <c r="N98" s="150">
        <v>3</v>
      </c>
      <c r="O98" s="65"/>
      <c r="P98" s="34"/>
      <c r="Q98" s="156"/>
      <c r="R98" s="34"/>
      <c r="S98" s="34"/>
      <c r="V98" s="445">
        <v>1</v>
      </c>
    </row>
    <row r="99" spans="1:22" s="12" customFormat="1" ht="24" customHeight="1">
      <c r="A99" s="9" t="s">
        <v>165</v>
      </c>
      <c r="B99" s="45" t="s">
        <v>195</v>
      </c>
      <c r="C99" s="243"/>
      <c r="D99" s="389" t="s">
        <v>83</v>
      </c>
      <c r="E99" s="306"/>
      <c r="F99" s="208"/>
      <c r="G99" s="1490">
        <v>1.5</v>
      </c>
      <c r="H99" s="114">
        <f t="shared" si="3"/>
        <v>45</v>
      </c>
      <c r="I99" s="59">
        <f t="shared" si="5"/>
        <v>18</v>
      </c>
      <c r="J99" s="59">
        <v>9</v>
      </c>
      <c r="K99" s="60">
        <v>9</v>
      </c>
      <c r="L99" s="60"/>
      <c r="M99" s="23">
        <f t="shared" si="6"/>
        <v>27</v>
      </c>
      <c r="N99" s="150"/>
      <c r="O99" s="34">
        <v>2</v>
      </c>
      <c r="P99" s="34"/>
      <c r="Q99" s="156"/>
      <c r="R99" s="34"/>
      <c r="S99" s="34"/>
      <c r="V99" s="445">
        <v>1</v>
      </c>
    </row>
    <row r="100" spans="1:22" s="12" customFormat="1" ht="30" customHeight="1">
      <c r="A100" s="290" t="s">
        <v>167</v>
      </c>
      <c r="B100" s="42" t="s">
        <v>43</v>
      </c>
      <c r="C100" s="15"/>
      <c r="D100" s="43"/>
      <c r="E100" s="113"/>
      <c r="F100" s="113"/>
      <c r="G100" s="1490">
        <v>7</v>
      </c>
      <c r="H100" s="114">
        <f t="shared" si="3"/>
        <v>210</v>
      </c>
      <c r="I100" s="31"/>
      <c r="J100" s="16"/>
      <c r="K100" s="14"/>
      <c r="L100" s="14"/>
      <c r="M100" s="35"/>
      <c r="N100" s="150"/>
      <c r="O100" s="37"/>
      <c r="P100" s="37"/>
      <c r="Q100" s="156"/>
      <c r="R100" s="37"/>
      <c r="S100" s="37"/>
      <c r="V100" s="445"/>
    </row>
    <row r="101" spans="1:22" s="12" customFormat="1" ht="18.75" customHeight="1">
      <c r="A101" s="9"/>
      <c r="B101" s="66" t="s">
        <v>59</v>
      </c>
      <c r="C101" s="15"/>
      <c r="D101" s="43"/>
      <c r="E101" s="113"/>
      <c r="F101" s="113"/>
      <c r="G101" s="1490">
        <v>1.5</v>
      </c>
      <c r="H101" s="114">
        <f t="shared" si="3"/>
        <v>45</v>
      </c>
      <c r="I101" s="31"/>
      <c r="J101" s="16"/>
      <c r="K101" s="14"/>
      <c r="L101" s="14"/>
      <c r="M101" s="35"/>
      <c r="N101" s="150"/>
      <c r="O101" s="37"/>
      <c r="P101" s="37"/>
      <c r="Q101" s="156"/>
      <c r="R101" s="37"/>
      <c r="S101" s="37"/>
      <c r="V101" s="445"/>
    </row>
    <row r="102" spans="1:22" s="12" customFormat="1" ht="26.25" customHeight="1">
      <c r="A102" s="290" t="s">
        <v>166</v>
      </c>
      <c r="B102" s="66" t="s">
        <v>92</v>
      </c>
      <c r="C102" s="15"/>
      <c r="D102" s="389" t="s">
        <v>31</v>
      </c>
      <c r="E102" s="113"/>
      <c r="F102" s="113"/>
      <c r="G102" s="1489">
        <v>4</v>
      </c>
      <c r="H102" s="114">
        <f t="shared" si="3"/>
        <v>120</v>
      </c>
      <c r="I102" s="31">
        <f>SUM(J102:L102)</f>
        <v>45</v>
      </c>
      <c r="J102" s="16">
        <v>30</v>
      </c>
      <c r="K102" s="14">
        <v>15</v>
      </c>
      <c r="L102" s="14"/>
      <c r="M102" s="35">
        <f>H102-I102</f>
        <v>75</v>
      </c>
      <c r="N102" s="150">
        <v>3</v>
      </c>
      <c r="O102" s="37"/>
      <c r="P102" s="37"/>
      <c r="Q102" s="156"/>
      <c r="R102" s="37"/>
      <c r="S102" s="37"/>
      <c r="U102" s="457" t="s">
        <v>222</v>
      </c>
      <c r="V102" s="445">
        <v>1</v>
      </c>
    </row>
    <row r="103" spans="1:22" s="12" customFormat="1" ht="35.25" customHeight="1">
      <c r="A103" s="290" t="s">
        <v>168</v>
      </c>
      <c r="B103" s="143" t="s">
        <v>250</v>
      </c>
      <c r="C103" s="144"/>
      <c r="D103" s="144"/>
      <c r="E103" s="313" t="s">
        <v>84</v>
      </c>
      <c r="F103" s="139"/>
      <c r="G103" s="1491">
        <v>1.5</v>
      </c>
      <c r="H103" s="139">
        <f>G103*30</f>
        <v>45</v>
      </c>
      <c r="I103" s="139">
        <f>SUM(J103:L103)</f>
        <v>18</v>
      </c>
      <c r="J103" s="139"/>
      <c r="K103" s="139"/>
      <c r="L103" s="139">
        <v>18</v>
      </c>
      <c r="M103" s="139">
        <f>H103-I103</f>
        <v>27</v>
      </c>
      <c r="N103" s="139"/>
      <c r="O103" s="139">
        <v>1</v>
      </c>
      <c r="P103" s="139">
        <v>1</v>
      </c>
      <c r="Q103" s="139"/>
      <c r="R103" s="139"/>
      <c r="S103" s="139"/>
      <c r="T103" s="142"/>
      <c r="V103" s="445">
        <v>1</v>
      </c>
    </row>
    <row r="104" spans="1:22" s="12" customFormat="1" ht="41.25" customHeight="1">
      <c r="A104" s="290" t="s">
        <v>172</v>
      </c>
      <c r="B104" s="525" t="s">
        <v>261</v>
      </c>
      <c r="C104" s="35"/>
      <c r="D104" s="37">
        <v>4</v>
      </c>
      <c r="E104" s="274"/>
      <c r="F104" s="111"/>
      <c r="G104" s="100">
        <v>4.5</v>
      </c>
      <c r="H104" s="114">
        <f>G104*30</f>
        <v>135</v>
      </c>
      <c r="I104" s="35">
        <f>SUM(J104:L104)</f>
        <v>60</v>
      </c>
      <c r="J104" s="35">
        <v>30</v>
      </c>
      <c r="K104" s="35">
        <v>30</v>
      </c>
      <c r="L104" s="35"/>
      <c r="M104" s="35">
        <f>H104-I104</f>
        <v>75</v>
      </c>
      <c r="N104" s="150"/>
      <c r="O104" s="35"/>
      <c r="P104" s="35"/>
      <c r="Q104" s="167">
        <v>4</v>
      </c>
      <c r="R104" s="37"/>
      <c r="S104" s="37"/>
      <c r="V104" s="445">
        <v>2</v>
      </c>
    </row>
    <row r="105" spans="1:22" s="12" customFormat="1" ht="24.75" customHeight="1">
      <c r="A105" s="1431" t="s">
        <v>173</v>
      </c>
      <c r="B105" s="1449" t="s">
        <v>240</v>
      </c>
      <c r="C105" s="1440"/>
      <c r="D105" s="1441"/>
      <c r="E105" s="1442"/>
      <c r="F105" s="1443"/>
      <c r="G105" s="1429">
        <v>4</v>
      </c>
      <c r="H105" s="1438">
        <f>G105*30</f>
        <v>120</v>
      </c>
      <c r="I105" s="1444"/>
      <c r="J105" s="1440"/>
      <c r="K105" s="1440"/>
      <c r="L105" s="1440"/>
      <c r="M105" s="1440"/>
      <c r="N105" s="1440"/>
      <c r="O105" s="1440"/>
      <c r="P105" s="1440"/>
      <c r="Q105" s="1448"/>
      <c r="R105" s="1445"/>
      <c r="S105" s="1445"/>
      <c r="U105" s="483"/>
      <c r="V105" s="445"/>
    </row>
    <row r="106" spans="1:22" s="12" customFormat="1" ht="24.75" customHeight="1">
      <c r="A106" s="1431"/>
      <c r="B106" s="1447" t="s">
        <v>59</v>
      </c>
      <c r="C106" s="1440"/>
      <c r="D106" s="1441"/>
      <c r="E106" s="1442"/>
      <c r="F106" s="1443"/>
      <c r="G106" s="1437"/>
      <c r="H106" s="1438">
        <f>G106*30</f>
        <v>0</v>
      </c>
      <c r="I106" s="1444"/>
      <c r="J106" s="1440"/>
      <c r="K106" s="1440"/>
      <c r="L106" s="1440"/>
      <c r="M106" s="1440"/>
      <c r="N106" s="1440"/>
      <c r="O106" s="1440"/>
      <c r="P106" s="1440"/>
      <c r="Q106" s="1448"/>
      <c r="R106" s="1445"/>
      <c r="S106" s="1445"/>
      <c r="U106" s="484"/>
      <c r="V106" s="445"/>
    </row>
    <row r="107" spans="1:22" s="12" customFormat="1" ht="24.75" customHeight="1">
      <c r="A107" s="1431" t="s">
        <v>173</v>
      </c>
      <c r="B107" s="1449" t="s">
        <v>192</v>
      </c>
      <c r="C107" s="1450"/>
      <c r="D107" s="1451">
        <v>3</v>
      </c>
      <c r="E107" s="1452"/>
      <c r="F107" s="1453"/>
      <c r="G107" s="1429">
        <v>4</v>
      </c>
      <c r="H107" s="1438">
        <f t="shared" si="3"/>
        <v>120</v>
      </c>
      <c r="I107" s="1454">
        <f>SUM(J107:L107)</f>
        <v>54</v>
      </c>
      <c r="J107" s="1455">
        <v>27</v>
      </c>
      <c r="K107" s="1451">
        <v>27</v>
      </c>
      <c r="L107" s="1451"/>
      <c r="M107" s="1440">
        <f>H107-I107</f>
        <v>66</v>
      </c>
      <c r="N107" s="1440"/>
      <c r="O107" s="1441"/>
      <c r="P107" s="1441">
        <v>6</v>
      </c>
      <c r="Q107" s="1448"/>
      <c r="R107" s="1441"/>
      <c r="S107" s="1441"/>
      <c r="U107" s="446"/>
      <c r="V107" s="445">
        <v>1</v>
      </c>
    </row>
    <row r="108" spans="1:19" s="12" customFormat="1" ht="33" customHeight="1">
      <c r="A108" s="290" t="s">
        <v>174</v>
      </c>
      <c r="B108" s="41" t="s">
        <v>45</v>
      </c>
      <c r="C108" s="46"/>
      <c r="D108" s="46"/>
      <c r="E108" s="301"/>
      <c r="F108" s="96"/>
      <c r="G108" s="92">
        <v>3</v>
      </c>
      <c r="H108" s="114">
        <f t="shared" si="3"/>
        <v>90</v>
      </c>
      <c r="I108" s="31"/>
      <c r="J108" s="16"/>
      <c r="K108" s="14"/>
      <c r="L108" s="14"/>
      <c r="M108" s="35"/>
      <c r="N108" s="150"/>
      <c r="O108" s="37"/>
      <c r="P108" s="37"/>
      <c r="Q108" s="156"/>
      <c r="R108" s="37"/>
      <c r="S108" s="37"/>
    </row>
    <row r="109" spans="1:19" s="12" customFormat="1" ht="16.5" customHeight="1">
      <c r="A109" s="9"/>
      <c r="B109" s="66" t="s">
        <v>59</v>
      </c>
      <c r="C109" s="36"/>
      <c r="D109" s="32"/>
      <c r="E109" s="305"/>
      <c r="F109" s="96"/>
      <c r="G109" s="92"/>
      <c r="H109" s="114"/>
      <c r="I109" s="31"/>
      <c r="J109" s="16"/>
      <c r="K109" s="14"/>
      <c r="L109" s="14"/>
      <c r="M109" s="35"/>
      <c r="N109" s="150"/>
      <c r="O109" s="37"/>
      <c r="P109" s="37"/>
      <c r="Q109" s="156"/>
      <c r="R109" s="37"/>
      <c r="S109" s="37"/>
    </row>
    <row r="110" spans="1:22" s="12" customFormat="1" ht="26.25" customHeight="1">
      <c r="A110" s="290" t="s">
        <v>175</v>
      </c>
      <c r="B110" s="66" t="s">
        <v>92</v>
      </c>
      <c r="C110" s="46" t="s">
        <v>86</v>
      </c>
      <c r="D110" s="46"/>
      <c r="E110" s="301"/>
      <c r="F110" s="96"/>
      <c r="G110" s="93">
        <v>3</v>
      </c>
      <c r="H110" s="114">
        <f t="shared" si="3"/>
        <v>90</v>
      </c>
      <c r="I110" s="1402">
        <f>SUM(J110:L110)</f>
        <v>36</v>
      </c>
      <c r="J110" s="1403">
        <v>18</v>
      </c>
      <c r="K110" s="1404">
        <v>18</v>
      </c>
      <c r="L110" s="1404"/>
      <c r="M110" s="1405">
        <f>H110-I110</f>
        <v>54</v>
      </c>
      <c r="N110" s="1406"/>
      <c r="O110" s="1407"/>
      <c r="P110" s="1407"/>
      <c r="Q110" s="1408"/>
      <c r="R110" s="1407">
        <v>4</v>
      </c>
      <c r="S110" s="37"/>
      <c r="U110" s="543"/>
      <c r="V110" s="445">
        <v>2</v>
      </c>
    </row>
    <row r="111" spans="1:22" s="12" customFormat="1" ht="35.25" customHeight="1">
      <c r="A111" s="290" t="s">
        <v>176</v>
      </c>
      <c r="B111" s="47" t="s">
        <v>44</v>
      </c>
      <c r="C111" s="44"/>
      <c r="D111" s="44"/>
      <c r="E111" s="303"/>
      <c r="F111" s="94"/>
      <c r="G111" s="1490">
        <v>7</v>
      </c>
      <c r="H111" s="114">
        <f t="shared" si="3"/>
        <v>210</v>
      </c>
      <c r="I111" s="31"/>
      <c r="J111" s="16"/>
      <c r="K111" s="14"/>
      <c r="L111" s="14"/>
      <c r="M111" s="35"/>
      <c r="N111" s="150"/>
      <c r="O111" s="37"/>
      <c r="P111" s="37"/>
      <c r="Q111" s="156"/>
      <c r="R111" s="37"/>
      <c r="S111" s="37"/>
      <c r="V111" s="445"/>
    </row>
    <row r="112" spans="1:22" s="12" customFormat="1" ht="15" customHeight="1">
      <c r="A112" s="9"/>
      <c r="B112" s="66" t="s">
        <v>59</v>
      </c>
      <c r="C112" s="44"/>
      <c r="D112" s="44"/>
      <c r="E112" s="303"/>
      <c r="F112" s="94"/>
      <c r="G112" s="1490">
        <v>2</v>
      </c>
      <c r="H112" s="114">
        <f t="shared" si="3"/>
        <v>60</v>
      </c>
      <c r="I112" s="31"/>
      <c r="J112" s="16"/>
      <c r="K112" s="14"/>
      <c r="L112" s="14"/>
      <c r="M112" s="35"/>
      <c r="N112" s="150"/>
      <c r="O112" s="37"/>
      <c r="P112" s="37"/>
      <c r="Q112" s="156"/>
      <c r="R112" s="37"/>
      <c r="S112" s="37"/>
      <c r="V112" s="445"/>
    </row>
    <row r="113" spans="1:22" s="12" customFormat="1" ht="21" customHeight="1">
      <c r="A113" s="290" t="s">
        <v>177</v>
      </c>
      <c r="B113" s="66" t="s">
        <v>53</v>
      </c>
      <c r="C113" s="44" t="s">
        <v>85</v>
      </c>
      <c r="D113" s="44"/>
      <c r="E113" s="303"/>
      <c r="F113" s="94"/>
      <c r="G113" s="1489">
        <v>5</v>
      </c>
      <c r="H113" s="114">
        <f t="shared" si="3"/>
        <v>150</v>
      </c>
      <c r="I113" s="31">
        <f>SUM(J113:L113)</f>
        <v>60</v>
      </c>
      <c r="J113" s="16">
        <v>30</v>
      </c>
      <c r="K113" s="14">
        <v>30</v>
      </c>
      <c r="L113" s="14"/>
      <c r="M113" s="35">
        <f>H113-I113</f>
        <v>90</v>
      </c>
      <c r="N113" s="150"/>
      <c r="O113" s="37"/>
      <c r="P113" s="37"/>
      <c r="Q113" s="167">
        <v>4</v>
      </c>
      <c r="R113" s="37"/>
      <c r="S113" s="37"/>
      <c r="V113" s="445">
        <v>2</v>
      </c>
    </row>
    <row r="114" spans="1:22" s="12" customFormat="1" ht="33" customHeight="1">
      <c r="A114" s="290" t="s">
        <v>180</v>
      </c>
      <c r="B114" s="40" t="s">
        <v>39</v>
      </c>
      <c r="C114" s="15"/>
      <c r="D114" s="14"/>
      <c r="E114" s="300"/>
      <c r="F114" s="94"/>
      <c r="G114" s="1420">
        <v>7.5</v>
      </c>
      <c r="H114" s="114">
        <f t="shared" si="3"/>
        <v>225</v>
      </c>
      <c r="I114" s="31"/>
      <c r="J114" s="16"/>
      <c r="K114" s="14"/>
      <c r="L114" s="14"/>
      <c r="M114" s="35"/>
      <c r="N114" s="150"/>
      <c r="O114" s="37"/>
      <c r="P114" s="37"/>
      <c r="Q114" s="156"/>
      <c r="R114" s="37"/>
      <c r="S114" s="37"/>
      <c r="V114" s="445"/>
    </row>
    <row r="115" spans="1:22" s="12" customFormat="1" ht="13.5" customHeight="1">
      <c r="A115" s="290"/>
      <c r="B115" s="66" t="s">
        <v>59</v>
      </c>
      <c r="C115" s="35"/>
      <c r="D115" s="37"/>
      <c r="E115" s="274"/>
      <c r="F115" s="111"/>
      <c r="G115" s="92">
        <v>1</v>
      </c>
      <c r="H115" s="114">
        <f t="shared" si="3"/>
        <v>30</v>
      </c>
      <c r="I115" s="31"/>
      <c r="J115" s="16"/>
      <c r="K115" s="14"/>
      <c r="L115" s="14"/>
      <c r="M115" s="35"/>
      <c r="N115" s="150"/>
      <c r="O115" s="37"/>
      <c r="P115" s="37"/>
      <c r="Q115" s="156"/>
      <c r="R115" s="37"/>
      <c r="S115" s="37"/>
      <c r="V115" s="445"/>
    </row>
    <row r="116" spans="1:22" s="12" customFormat="1" ht="22.5" customHeight="1">
      <c r="A116" s="290" t="s">
        <v>181</v>
      </c>
      <c r="B116" s="66" t="s">
        <v>92</v>
      </c>
      <c r="C116" s="16">
        <v>4</v>
      </c>
      <c r="D116" s="14"/>
      <c r="E116" s="300"/>
      <c r="F116" s="94"/>
      <c r="G116" s="93">
        <v>5</v>
      </c>
      <c r="H116" s="114">
        <f t="shared" si="3"/>
        <v>150</v>
      </c>
      <c r="I116" s="31">
        <f>SUM(J116:L116)</f>
        <v>60</v>
      </c>
      <c r="J116" s="16">
        <v>30</v>
      </c>
      <c r="K116" s="14">
        <v>30</v>
      </c>
      <c r="L116" s="14"/>
      <c r="M116" s="35">
        <f>H116-I116</f>
        <v>90</v>
      </c>
      <c r="N116" s="150"/>
      <c r="O116" s="37"/>
      <c r="P116" s="37"/>
      <c r="Q116" s="167">
        <v>4</v>
      </c>
      <c r="R116" s="37"/>
      <c r="S116" s="37"/>
      <c r="V116" s="445">
        <v>2</v>
      </c>
    </row>
    <row r="117" spans="1:22" s="12" customFormat="1" ht="34.5" customHeight="1">
      <c r="A117" s="290" t="s">
        <v>182</v>
      </c>
      <c r="B117" s="140" t="s">
        <v>196</v>
      </c>
      <c r="C117" s="139"/>
      <c r="D117" s="139"/>
      <c r="E117" s="141"/>
      <c r="F117" s="141">
        <v>5</v>
      </c>
      <c r="G117" s="1456">
        <v>1.5</v>
      </c>
      <c r="H117" s="139">
        <v>45</v>
      </c>
      <c r="I117" s="139">
        <f>SUM(J117:L117)</f>
        <v>17</v>
      </c>
      <c r="J117" s="139"/>
      <c r="K117" s="139"/>
      <c r="L117" s="139">
        <v>17</v>
      </c>
      <c r="M117" s="139">
        <f>H117-I117</f>
        <v>28</v>
      </c>
      <c r="N117" s="139"/>
      <c r="O117" s="139"/>
      <c r="P117" s="139"/>
      <c r="Q117" s="139"/>
      <c r="R117" s="139">
        <v>2</v>
      </c>
      <c r="S117" s="139"/>
      <c r="T117" s="142"/>
      <c r="V117" s="445">
        <v>2</v>
      </c>
    </row>
    <row r="118" spans="1:22" s="12" customFormat="1" ht="28.5" customHeight="1">
      <c r="A118" s="290" t="s">
        <v>183</v>
      </c>
      <c r="B118" s="184" t="s">
        <v>193</v>
      </c>
      <c r="C118" s="185"/>
      <c r="D118" s="49"/>
      <c r="E118" s="307"/>
      <c r="F118" s="186"/>
      <c r="G118" s="13">
        <v>3.5</v>
      </c>
      <c r="H118" s="8">
        <f>G118*30</f>
        <v>105</v>
      </c>
      <c r="I118" s="312"/>
      <c r="J118" s="48"/>
      <c r="K118" s="48"/>
      <c r="L118" s="48"/>
      <c r="M118" s="48"/>
      <c r="N118" s="362"/>
      <c r="O118" s="48"/>
      <c r="P118" s="48"/>
      <c r="Q118" s="311"/>
      <c r="R118" s="48"/>
      <c r="S118" s="48"/>
      <c r="T118" s="142"/>
      <c r="V118" s="445"/>
    </row>
    <row r="119" spans="1:22" s="12" customFormat="1" ht="18.75" customHeight="1">
      <c r="A119" s="290"/>
      <c r="B119" s="66" t="s">
        <v>59</v>
      </c>
      <c r="C119" s="37"/>
      <c r="D119" s="37"/>
      <c r="E119" s="37"/>
      <c r="F119" s="274"/>
      <c r="G119" s="13">
        <v>1</v>
      </c>
      <c r="H119" s="8">
        <f>G119*30</f>
        <v>30</v>
      </c>
      <c r="I119" s="37"/>
      <c r="J119" s="37"/>
      <c r="K119" s="37"/>
      <c r="L119" s="37"/>
      <c r="M119" s="37"/>
      <c r="N119" s="151"/>
      <c r="O119" s="37"/>
      <c r="P119" s="37"/>
      <c r="Q119" s="151"/>
      <c r="R119" s="37"/>
      <c r="S119" s="37"/>
      <c r="T119" s="142"/>
      <c r="V119" s="445"/>
    </row>
    <row r="120" spans="1:22" s="12" customFormat="1" ht="27.75" customHeight="1" thickBot="1">
      <c r="A120" s="293" t="s">
        <v>194</v>
      </c>
      <c r="B120" s="353" t="s">
        <v>92</v>
      </c>
      <c r="C120" s="185"/>
      <c r="D120" s="64">
        <v>6</v>
      </c>
      <c r="E120" s="307"/>
      <c r="F120" s="186"/>
      <c r="G120" s="354">
        <v>2.5</v>
      </c>
      <c r="H120" s="76">
        <f>G120*30</f>
        <v>75</v>
      </c>
      <c r="I120" s="64">
        <f>SUM(J120:L120)</f>
        <v>32</v>
      </c>
      <c r="J120" s="64">
        <v>16</v>
      </c>
      <c r="K120" s="351">
        <v>16</v>
      </c>
      <c r="L120" s="351"/>
      <c r="M120" s="28">
        <f>H120-I120</f>
        <v>43</v>
      </c>
      <c r="N120" s="352"/>
      <c r="O120" s="312"/>
      <c r="P120" s="312"/>
      <c r="Q120" s="168"/>
      <c r="R120" s="312"/>
      <c r="S120" s="312">
        <v>4</v>
      </c>
      <c r="U120" s="457" t="s">
        <v>222</v>
      </c>
      <c r="V120" s="445">
        <v>2</v>
      </c>
    </row>
    <row r="121" spans="1:20" s="12" customFormat="1" ht="19.5" thickBot="1">
      <c r="A121" s="2036" t="s">
        <v>69</v>
      </c>
      <c r="B121" s="2037"/>
      <c r="C121" s="131"/>
      <c r="D121" s="132"/>
      <c r="E121" s="359"/>
      <c r="F121" s="360"/>
      <c r="G121" s="119">
        <f>SUM(G122:G123)</f>
        <v>93</v>
      </c>
      <c r="H121" s="361">
        <f>SUM(H122:H123)</f>
        <v>2640</v>
      </c>
      <c r="I121" s="10"/>
      <c r="J121" s="10"/>
      <c r="K121" s="10"/>
      <c r="L121" s="10"/>
      <c r="M121" s="10"/>
      <c r="N121" s="157"/>
      <c r="O121" s="10"/>
      <c r="P121" s="10"/>
      <c r="Q121" s="157"/>
      <c r="R121" s="10"/>
      <c r="S121" s="128"/>
      <c r="T121" s="171"/>
    </row>
    <row r="122" spans="1:20" s="12" customFormat="1" ht="19.5" thickBot="1">
      <c r="A122" s="2047" t="s">
        <v>60</v>
      </c>
      <c r="B122" s="2048"/>
      <c r="C122" s="129"/>
      <c r="D122" s="129"/>
      <c r="E122" s="355"/>
      <c r="F122" s="355"/>
      <c r="G122" s="421">
        <f>SUMIF($B$65:$B$120,"=*на базі ВНЗ 1 рівня*",G65:G120)</f>
        <v>19.5</v>
      </c>
      <c r="H122" s="356">
        <f>SUMIF($B$68:$B$120,"=*на базі ВНЗ 1 рівня*",H68:H120)</f>
        <v>555</v>
      </c>
      <c r="I122" s="357"/>
      <c r="J122" s="357"/>
      <c r="K122" s="357"/>
      <c r="L122" s="357"/>
      <c r="M122" s="357"/>
      <c r="N122" s="358"/>
      <c r="O122" s="357"/>
      <c r="P122" s="357"/>
      <c r="Q122" s="358"/>
      <c r="R122" s="357"/>
      <c r="S122" s="357"/>
      <c r="T122" s="190"/>
    </row>
    <row r="123" spans="1:20" ht="26.25" customHeight="1" thickBot="1">
      <c r="A123" s="2055" t="s">
        <v>61</v>
      </c>
      <c r="B123" s="2056"/>
      <c r="C123" s="187"/>
      <c r="D123" s="187"/>
      <c r="E123" s="188"/>
      <c r="F123" s="188"/>
      <c r="G123" s="545">
        <f>SUMIF($B$65:$B$120,"=* ДДМА*",G65:G120)</f>
        <v>73.5</v>
      </c>
      <c r="H123" s="189">
        <f aca="true" t="shared" si="7" ref="H123:P123">SUMIF($B$68:$B$120,"=* ДДМА*",H68:H120)</f>
        <v>2085</v>
      </c>
      <c r="I123" s="187">
        <f t="shared" si="7"/>
        <v>833</v>
      </c>
      <c r="J123" s="187">
        <f t="shared" si="7"/>
        <v>424</v>
      </c>
      <c r="K123" s="187">
        <f t="shared" si="7"/>
        <v>374</v>
      </c>
      <c r="L123" s="187">
        <f t="shared" si="7"/>
        <v>35</v>
      </c>
      <c r="M123" s="187">
        <f t="shared" si="7"/>
        <v>1252</v>
      </c>
      <c r="N123" s="187">
        <f t="shared" si="7"/>
        <v>12</v>
      </c>
      <c r="O123" s="187">
        <f t="shared" si="7"/>
        <v>9</v>
      </c>
      <c r="P123" s="187">
        <f t="shared" si="7"/>
        <v>11</v>
      </c>
      <c r="Q123" s="187">
        <f>SUMIF($B$65:$B$120,"=* ДДМА*",Q65:Q120)</f>
        <v>19</v>
      </c>
      <c r="R123" s="187">
        <f>SUMIF($B$68:$B$120,"=* ДДМА*",R68:R120)</f>
        <v>18</v>
      </c>
      <c r="S123" s="187">
        <f>SUMIF($B$68:$B$120,"=* ДДМА*",S68:S120)</f>
        <v>9</v>
      </c>
      <c r="T123" s="145"/>
    </row>
    <row r="124" spans="1:20" ht="19.5" thickBot="1">
      <c r="A124" s="2057"/>
      <c r="B124" s="2058"/>
      <c r="C124" s="2058"/>
      <c r="D124" s="2058"/>
      <c r="E124" s="2058"/>
      <c r="F124" s="2058"/>
      <c r="G124" s="2058"/>
      <c r="H124" s="2058"/>
      <c r="I124" s="2058"/>
      <c r="J124" s="2058"/>
      <c r="K124" s="2058"/>
      <c r="L124" s="2058"/>
      <c r="M124" s="2058"/>
      <c r="N124" s="2058"/>
      <c r="O124" s="2058"/>
      <c r="P124" s="2058"/>
      <c r="Q124" s="2058"/>
      <c r="R124" s="2058"/>
      <c r="S124" s="2058"/>
      <c r="T124" s="2059"/>
    </row>
    <row r="125" spans="1:20" s="12" customFormat="1" ht="19.5" thickBot="1">
      <c r="A125" s="2036" t="s">
        <v>76</v>
      </c>
      <c r="B125" s="2037"/>
      <c r="C125" s="78"/>
      <c r="D125" s="82"/>
      <c r="E125" s="308"/>
      <c r="F125" s="83"/>
      <c r="G125" s="398">
        <f aca="true" t="shared" si="8" ref="G125:H127">SUM(G29,G60,G121,)</f>
        <v>176.5</v>
      </c>
      <c r="H125" s="119">
        <f t="shared" si="8"/>
        <v>5145</v>
      </c>
      <c r="I125" s="101"/>
      <c r="J125" s="101"/>
      <c r="K125" s="101"/>
      <c r="L125" s="101"/>
      <c r="M125" s="101"/>
      <c r="N125" s="161"/>
      <c r="O125" s="101"/>
      <c r="P125" s="101"/>
      <c r="Q125" s="161"/>
      <c r="R125" s="101"/>
      <c r="S125" s="102"/>
      <c r="T125" s="171"/>
    </row>
    <row r="126" spans="1:19" s="12" customFormat="1" ht="19.5" thickBot="1">
      <c r="A126" s="2036" t="s">
        <v>60</v>
      </c>
      <c r="B126" s="2037"/>
      <c r="C126" s="11"/>
      <c r="D126" s="11"/>
      <c r="E126" s="115"/>
      <c r="F126" s="115"/>
      <c r="G126" s="398">
        <f t="shared" si="8"/>
        <v>61.5</v>
      </c>
      <c r="H126" s="119">
        <f t="shared" si="8"/>
        <v>1815</v>
      </c>
      <c r="I126" s="51"/>
      <c r="J126" s="51"/>
      <c r="K126" s="51"/>
      <c r="L126" s="51"/>
      <c r="M126" s="51"/>
      <c r="N126" s="162"/>
      <c r="O126" s="51"/>
      <c r="P126" s="51"/>
      <c r="Q126" s="162"/>
      <c r="R126" s="51"/>
      <c r="S126" s="122"/>
    </row>
    <row r="127" spans="1:20" ht="19.5" thickBot="1">
      <c r="A127" s="2043" t="s">
        <v>61</v>
      </c>
      <c r="B127" s="2044"/>
      <c r="C127" s="123"/>
      <c r="D127" s="123"/>
      <c r="E127" s="124"/>
      <c r="F127" s="124"/>
      <c r="G127" s="295">
        <f t="shared" si="8"/>
        <v>115</v>
      </c>
      <c r="H127" s="125">
        <f t="shared" si="8"/>
        <v>3330</v>
      </c>
      <c r="I127" s="125">
        <f aca="true" t="shared" si="9" ref="I127:S127">SUM(I31,I62,I123,)</f>
        <v>1240</v>
      </c>
      <c r="J127" s="125">
        <f t="shared" si="9"/>
        <v>664</v>
      </c>
      <c r="K127" s="125">
        <f t="shared" si="9"/>
        <v>460</v>
      </c>
      <c r="L127" s="125">
        <f t="shared" si="9"/>
        <v>116</v>
      </c>
      <c r="M127" s="125">
        <f t="shared" si="9"/>
        <v>1955</v>
      </c>
      <c r="N127" s="125">
        <f t="shared" si="9"/>
        <v>29</v>
      </c>
      <c r="O127" s="125">
        <f t="shared" si="9"/>
        <v>22</v>
      </c>
      <c r="P127" s="125">
        <f t="shared" si="9"/>
        <v>19</v>
      </c>
      <c r="Q127" s="125">
        <f t="shared" si="9"/>
        <v>19</v>
      </c>
      <c r="R127" s="125">
        <f t="shared" si="9"/>
        <v>18</v>
      </c>
      <c r="S127" s="125">
        <f t="shared" si="9"/>
        <v>13</v>
      </c>
      <c r="T127" s="172"/>
    </row>
    <row r="128" spans="1:20" ht="23.25" customHeight="1" thickBot="1">
      <c r="A128" s="2060" t="s">
        <v>77</v>
      </c>
      <c r="B128" s="2061"/>
      <c r="C128" s="2061"/>
      <c r="D128" s="2061"/>
      <c r="E128" s="2061"/>
      <c r="F128" s="2061"/>
      <c r="G128" s="2061"/>
      <c r="H128" s="2061"/>
      <c r="I128" s="2061"/>
      <c r="J128" s="2061"/>
      <c r="K128" s="2061"/>
      <c r="L128" s="2061"/>
      <c r="M128" s="2061"/>
      <c r="N128" s="2061"/>
      <c r="O128" s="2061"/>
      <c r="P128" s="2061"/>
      <c r="Q128" s="2061"/>
      <c r="R128" s="2061"/>
      <c r="S128" s="2061"/>
      <c r="T128" s="2062"/>
    </row>
    <row r="129" spans="1:19" s="12" customFormat="1" ht="19.5" thickBot="1">
      <c r="A129" s="2063" t="s">
        <v>199</v>
      </c>
      <c r="B129" s="2064"/>
      <c r="C129" s="2064"/>
      <c r="D129" s="2064"/>
      <c r="E129" s="2064"/>
      <c r="F129" s="2064"/>
      <c r="G129" s="2064"/>
      <c r="H129" s="2064"/>
      <c r="I129" s="2064"/>
      <c r="J129" s="2064"/>
      <c r="K129" s="2064"/>
      <c r="L129" s="2064"/>
      <c r="M129" s="2064"/>
      <c r="N129" s="2064"/>
      <c r="O129" s="2064"/>
      <c r="P129" s="2064"/>
      <c r="Q129" s="2064"/>
      <c r="R129" s="2064"/>
      <c r="S129" s="2065"/>
    </row>
    <row r="130" spans="1:22" s="12" customFormat="1" ht="27" customHeight="1">
      <c r="A130" s="498" t="s">
        <v>257</v>
      </c>
      <c r="B130" s="544" t="s">
        <v>264</v>
      </c>
      <c r="C130" s="526"/>
      <c r="D130" s="527" t="s">
        <v>259</v>
      </c>
      <c r="E130" s="528"/>
      <c r="F130" s="529"/>
      <c r="G130" s="1512">
        <v>3</v>
      </c>
      <c r="H130" s="404">
        <f aca="true" t="shared" si="10" ref="H130:H136">G130*30</f>
        <v>90</v>
      </c>
      <c r="I130" s="530">
        <f>SUM(J130:L130)</f>
        <v>30</v>
      </c>
      <c r="J130" s="530">
        <v>15</v>
      </c>
      <c r="K130" s="527"/>
      <c r="L130" s="527">
        <v>15</v>
      </c>
      <c r="M130" s="531">
        <f>H130-I130</f>
        <v>60</v>
      </c>
      <c r="N130" s="532">
        <v>2</v>
      </c>
      <c r="O130" s="533"/>
      <c r="P130" s="533"/>
      <c r="Q130" s="499"/>
      <c r="R130" s="533"/>
      <c r="S130" s="437"/>
      <c r="U130" s="457" t="s">
        <v>534</v>
      </c>
      <c r="V130" s="445"/>
    </row>
    <row r="131" spans="1:22" s="12" customFormat="1" ht="32.25" customHeight="1" thickBot="1">
      <c r="A131" s="538" t="s">
        <v>258</v>
      </c>
      <c r="B131" s="63" t="s">
        <v>535</v>
      </c>
      <c r="C131" s="539"/>
      <c r="D131" s="50">
        <v>1</v>
      </c>
      <c r="E131" s="50"/>
      <c r="F131" s="1352"/>
      <c r="G131" s="1354">
        <v>3</v>
      </c>
      <c r="H131" s="404">
        <f t="shared" si="10"/>
        <v>90</v>
      </c>
      <c r="I131" s="49">
        <f>SUM(J131:L131)</f>
        <v>30</v>
      </c>
      <c r="J131" s="49">
        <v>15</v>
      </c>
      <c r="K131" s="50">
        <v>15</v>
      </c>
      <c r="L131" s="50"/>
      <c r="M131" s="29">
        <f>H131-I131</f>
        <v>60</v>
      </c>
      <c r="N131" s="152">
        <v>2</v>
      </c>
      <c r="O131" s="48"/>
      <c r="P131" s="48"/>
      <c r="Q131" s="170"/>
      <c r="R131" s="48"/>
      <c r="S131" s="388"/>
      <c r="T131" s="1380"/>
      <c r="V131" s="445">
        <v>1</v>
      </c>
    </row>
    <row r="132" spans="1:22" s="12" customFormat="1" ht="33.75" customHeight="1">
      <c r="A132" s="502" t="s">
        <v>178</v>
      </c>
      <c r="B132" s="540" t="s">
        <v>536</v>
      </c>
      <c r="C132" s="436"/>
      <c r="D132" s="436"/>
      <c r="E132" s="436"/>
      <c r="F132" s="1353"/>
      <c r="G132" s="1513">
        <v>5</v>
      </c>
      <c r="H132" s="435">
        <f t="shared" si="10"/>
        <v>150</v>
      </c>
      <c r="I132" s="436"/>
      <c r="J132" s="436"/>
      <c r="K132" s="436"/>
      <c r="L132" s="436"/>
      <c r="M132" s="436"/>
      <c r="N132" s="443"/>
      <c r="O132" s="436"/>
      <c r="P132" s="436"/>
      <c r="Q132" s="417"/>
      <c r="R132" s="436"/>
      <c r="S132" s="474"/>
      <c r="T132" s="1381"/>
      <c r="V132" s="445"/>
    </row>
    <row r="133" spans="1:22" s="68" customFormat="1" ht="23.25" customHeight="1" thickBot="1">
      <c r="A133" s="534"/>
      <c r="B133" s="535" t="s">
        <v>59</v>
      </c>
      <c r="C133" s="67"/>
      <c r="D133" s="67"/>
      <c r="E133" s="536"/>
      <c r="F133" s="536"/>
      <c r="G133" s="1510">
        <v>2</v>
      </c>
      <c r="H133" s="114">
        <f t="shared" si="10"/>
        <v>60</v>
      </c>
      <c r="I133" s="67"/>
      <c r="J133" s="67"/>
      <c r="K133" s="67"/>
      <c r="L133" s="67"/>
      <c r="M133" s="67"/>
      <c r="N133" s="537"/>
      <c r="O133" s="67"/>
      <c r="P133" s="67"/>
      <c r="Q133" s="156"/>
      <c r="R133" s="67"/>
      <c r="S133" s="541"/>
      <c r="V133" s="450"/>
    </row>
    <row r="134" spans="1:22" s="12" customFormat="1" ht="24" customHeight="1" thickBot="1">
      <c r="A134" s="492" t="s">
        <v>179</v>
      </c>
      <c r="B134" s="420" t="s">
        <v>92</v>
      </c>
      <c r="C134" s="438">
        <v>6</v>
      </c>
      <c r="D134" s="438"/>
      <c r="E134" s="438"/>
      <c r="F134" s="438"/>
      <c r="G134" s="1514">
        <v>3</v>
      </c>
      <c r="H134" s="432">
        <f t="shared" si="10"/>
        <v>90</v>
      </c>
      <c r="I134" s="431">
        <f>SUM(J134:L134)</f>
        <v>32</v>
      </c>
      <c r="J134" s="431">
        <v>16</v>
      </c>
      <c r="K134" s="431">
        <v>16</v>
      </c>
      <c r="L134" s="431"/>
      <c r="M134" s="438">
        <f>H134-I134</f>
        <v>58</v>
      </c>
      <c r="N134" s="439"/>
      <c r="O134" s="438"/>
      <c r="P134" s="438"/>
      <c r="Q134" s="422"/>
      <c r="R134" s="438"/>
      <c r="S134" s="440">
        <v>4</v>
      </c>
      <c r="T134" s="62"/>
      <c r="U134" s="1382"/>
      <c r="V134" s="445">
        <v>2</v>
      </c>
    </row>
    <row r="135" spans="1:22" s="12" customFormat="1" ht="29.25" customHeight="1">
      <c r="A135" s="419" t="s">
        <v>144</v>
      </c>
      <c r="B135" s="493" t="s">
        <v>55</v>
      </c>
      <c r="C135" s="413"/>
      <c r="D135" s="427"/>
      <c r="E135" s="428"/>
      <c r="F135" s="429"/>
      <c r="G135" s="1513">
        <v>5</v>
      </c>
      <c r="H135" s="435">
        <f t="shared" si="10"/>
        <v>150</v>
      </c>
      <c r="I135" s="412"/>
      <c r="J135" s="412"/>
      <c r="K135" s="413"/>
      <c r="L135" s="413"/>
      <c r="M135" s="414"/>
      <c r="N135" s="415"/>
      <c r="O135" s="416"/>
      <c r="P135" s="416"/>
      <c r="Q135" s="417"/>
      <c r="R135" s="416"/>
      <c r="S135" s="418"/>
      <c r="V135" s="445"/>
    </row>
    <row r="136" spans="1:19" s="12" customFormat="1" ht="31.5" customHeight="1" thickBot="1">
      <c r="A136" s="1356"/>
      <c r="B136" s="353" t="s">
        <v>59</v>
      </c>
      <c r="C136" s="351"/>
      <c r="D136" s="1357"/>
      <c r="E136" s="1358"/>
      <c r="F136" s="186"/>
      <c r="G136" s="1511">
        <v>2</v>
      </c>
      <c r="H136" s="477">
        <f t="shared" si="10"/>
        <v>60</v>
      </c>
      <c r="I136" s="64"/>
      <c r="J136" s="64"/>
      <c r="K136" s="351"/>
      <c r="L136" s="351"/>
      <c r="M136" s="28"/>
      <c r="N136" s="352"/>
      <c r="O136" s="312"/>
      <c r="P136" s="312"/>
      <c r="Q136" s="168"/>
      <c r="R136" s="312"/>
      <c r="S136" s="1359"/>
    </row>
    <row r="137" spans="1:22" s="12" customFormat="1" ht="37.5" customHeight="1" thickBot="1">
      <c r="A137" s="492" t="s">
        <v>251</v>
      </c>
      <c r="B137" s="1360" t="s">
        <v>537</v>
      </c>
      <c r="C137" s="494">
        <v>2</v>
      </c>
      <c r="D137" s="1361"/>
      <c r="E137" s="1361"/>
      <c r="F137" s="1362"/>
      <c r="G137" s="1515">
        <v>3</v>
      </c>
      <c r="H137" s="1379">
        <f aca="true" t="shared" si="11" ref="H137:H144">G137*30</f>
        <v>90</v>
      </c>
      <c r="I137" s="1364">
        <f aca="true" t="shared" si="12" ref="I137:I144">J137+K137+L137</f>
        <v>36</v>
      </c>
      <c r="J137" s="1365">
        <v>18</v>
      </c>
      <c r="K137" s="1361">
        <v>18</v>
      </c>
      <c r="L137" s="1361"/>
      <c r="M137" s="1366">
        <f aca="true" t="shared" si="13" ref="M137:M144">H137-I137</f>
        <v>54</v>
      </c>
      <c r="N137" s="433"/>
      <c r="O137" s="426">
        <v>4</v>
      </c>
      <c r="P137" s="426"/>
      <c r="Q137" s="1367"/>
      <c r="R137" s="426"/>
      <c r="S137" s="1368"/>
      <c r="T137" s="138"/>
      <c r="U137" s="1369" t="s">
        <v>539</v>
      </c>
      <c r="V137" s="445">
        <v>1</v>
      </c>
    </row>
    <row r="138" spans="1:22" s="12" customFormat="1" ht="37.5" customHeight="1" thickBot="1">
      <c r="A138" s="1071" t="s">
        <v>452</v>
      </c>
      <c r="B138" s="1072" t="s">
        <v>540</v>
      </c>
      <c r="C138" s="1055"/>
      <c r="D138" s="1056" t="s">
        <v>85</v>
      </c>
      <c r="E138" s="1056"/>
      <c r="F138" s="1073"/>
      <c r="G138" s="1457">
        <v>3</v>
      </c>
      <c r="H138" s="1379">
        <f t="shared" si="11"/>
        <v>90</v>
      </c>
      <c r="I138" s="1037">
        <f t="shared" si="12"/>
        <v>30</v>
      </c>
      <c r="J138" s="1038">
        <v>15</v>
      </c>
      <c r="K138" s="1038">
        <v>15</v>
      </c>
      <c r="L138" s="1038"/>
      <c r="M138" s="1076">
        <f t="shared" si="13"/>
        <v>60</v>
      </c>
      <c r="N138" s="352"/>
      <c r="O138" s="312"/>
      <c r="P138" s="312"/>
      <c r="Q138" s="480">
        <v>2</v>
      </c>
      <c r="R138" s="312"/>
      <c r="S138" s="462"/>
      <c r="U138" s="1383" t="s">
        <v>538</v>
      </c>
      <c r="V138" s="445">
        <v>2</v>
      </c>
    </row>
    <row r="139" spans="1:22" s="12" customFormat="1" ht="37.5" customHeight="1" thickBot="1">
      <c r="A139" s="1030" t="s">
        <v>465</v>
      </c>
      <c r="B139" s="1370" t="s">
        <v>466</v>
      </c>
      <c r="C139" s="1371"/>
      <c r="D139" s="1372" t="s">
        <v>224</v>
      </c>
      <c r="E139" s="1373"/>
      <c r="F139" s="1374"/>
      <c r="G139" s="1515">
        <v>3</v>
      </c>
      <c r="H139" s="1379">
        <f t="shared" si="11"/>
        <v>90</v>
      </c>
      <c r="I139" s="1375">
        <f t="shared" si="12"/>
        <v>30</v>
      </c>
      <c r="J139" s="1376">
        <v>15</v>
      </c>
      <c r="K139" s="1377">
        <v>15</v>
      </c>
      <c r="L139" s="1373"/>
      <c r="M139" s="1378">
        <f t="shared" si="13"/>
        <v>60</v>
      </c>
      <c r="N139" s="433"/>
      <c r="O139" s="426"/>
      <c r="P139" s="426"/>
      <c r="Q139" s="1367" t="s">
        <v>228</v>
      </c>
      <c r="R139" s="426"/>
      <c r="S139" s="1368"/>
      <c r="U139" s="457" t="s">
        <v>533</v>
      </c>
      <c r="V139" s="445"/>
    </row>
    <row r="140" spans="1:22" s="12" customFormat="1" ht="54" customHeight="1" thickBot="1">
      <c r="A140" s="1223" t="s">
        <v>491</v>
      </c>
      <c r="B140" s="1224" t="s">
        <v>541</v>
      </c>
      <c r="C140" s="1225">
        <v>5</v>
      </c>
      <c r="D140" s="1116"/>
      <c r="E140" s="1226"/>
      <c r="F140" s="1227"/>
      <c r="G140" s="1363">
        <v>3</v>
      </c>
      <c r="H140" s="1229">
        <f>G140*30</f>
        <v>90</v>
      </c>
      <c r="I140" s="1230">
        <f t="shared" si="12"/>
        <v>45</v>
      </c>
      <c r="J140" s="1230">
        <v>27</v>
      </c>
      <c r="K140" s="1230">
        <v>18</v>
      </c>
      <c r="L140" s="1231"/>
      <c r="M140" s="1232">
        <f t="shared" si="13"/>
        <v>45</v>
      </c>
      <c r="N140" s="352"/>
      <c r="O140" s="312"/>
      <c r="P140" s="312"/>
      <c r="Q140" s="480"/>
      <c r="R140" s="58">
        <v>5</v>
      </c>
      <c r="S140" s="462"/>
      <c r="U140" s="1383" t="s">
        <v>538</v>
      </c>
      <c r="V140" s="445">
        <v>2</v>
      </c>
    </row>
    <row r="141" spans="1:24" s="379" customFormat="1" ht="37.5" customHeight="1" thickBot="1">
      <c r="A141" s="1477" t="s">
        <v>462</v>
      </c>
      <c r="B141" s="1478" t="s">
        <v>463</v>
      </c>
      <c r="C141" s="1487"/>
      <c r="D141" s="1462"/>
      <c r="E141" s="1463"/>
      <c r="F141" s="1464"/>
      <c r="G141" s="1465">
        <v>3</v>
      </c>
      <c r="H141" s="1461">
        <f>H142+H143</f>
        <v>90</v>
      </c>
      <c r="I141" s="1461">
        <f>I142+I143</f>
        <v>36</v>
      </c>
      <c r="J141" s="1461">
        <f>J142+J143</f>
        <v>18</v>
      </c>
      <c r="K141" s="1461">
        <f>K142+K143</f>
        <v>18</v>
      </c>
      <c r="L141" s="1461"/>
      <c r="M141" s="1461">
        <f>M142+M143</f>
        <v>54</v>
      </c>
      <c r="N141" s="1467"/>
      <c r="O141" s="1467"/>
      <c r="P141" s="1467"/>
      <c r="Q141" s="1467"/>
      <c r="R141" s="1487"/>
      <c r="S141" s="1487"/>
      <c r="U141" s="1469" t="s">
        <v>533</v>
      </c>
      <c r="V141" s="1459"/>
      <c r="X141" s="379" t="s">
        <v>556</v>
      </c>
    </row>
    <row r="142" spans="1:22" s="379" customFormat="1" ht="37.5" customHeight="1" thickBot="1">
      <c r="A142" s="1477" t="s">
        <v>554</v>
      </c>
      <c r="B142" s="1478" t="s">
        <v>463</v>
      </c>
      <c r="C142" s="1479" t="s">
        <v>464</v>
      </c>
      <c r="D142" s="1479"/>
      <c r="E142" s="1480"/>
      <c r="F142" s="1481"/>
      <c r="G142" s="1482">
        <v>1.5</v>
      </c>
      <c r="H142" s="1483">
        <f t="shared" si="11"/>
        <v>45</v>
      </c>
      <c r="I142" s="1484">
        <v>18</v>
      </c>
      <c r="J142" s="1483">
        <v>9</v>
      </c>
      <c r="K142" s="1485">
        <v>9</v>
      </c>
      <c r="L142" s="1485"/>
      <c r="M142" s="1466">
        <f t="shared" si="13"/>
        <v>27</v>
      </c>
      <c r="N142" s="1486"/>
      <c r="O142" s="1486"/>
      <c r="P142" s="1486"/>
      <c r="Q142" s="1486"/>
      <c r="R142" s="1516" t="s">
        <v>228</v>
      </c>
      <c r="S142" s="1517"/>
      <c r="T142" s="1487"/>
      <c r="U142" s="1458"/>
      <c r="V142" s="1459"/>
    </row>
    <row r="143" spans="1:22" s="379" customFormat="1" ht="37.5" customHeight="1">
      <c r="A143" s="1477" t="s">
        <v>555</v>
      </c>
      <c r="B143" s="1478" t="s">
        <v>463</v>
      </c>
      <c r="C143" s="1479" t="s">
        <v>451</v>
      </c>
      <c r="D143" s="1479"/>
      <c r="E143" s="1480"/>
      <c r="F143" s="1481"/>
      <c r="G143" s="1482">
        <v>1.5</v>
      </c>
      <c r="H143" s="1483">
        <f t="shared" si="11"/>
        <v>45</v>
      </c>
      <c r="I143" s="1484">
        <v>18</v>
      </c>
      <c r="J143" s="1483">
        <v>9</v>
      </c>
      <c r="K143" s="1485">
        <v>9</v>
      </c>
      <c r="L143" s="1485"/>
      <c r="M143" s="1466">
        <f t="shared" si="13"/>
        <v>27</v>
      </c>
      <c r="N143" s="1486"/>
      <c r="O143" s="1486"/>
      <c r="P143" s="1486"/>
      <c r="Q143" s="1486"/>
      <c r="R143" s="1441"/>
      <c r="S143" s="1468" t="s">
        <v>228</v>
      </c>
      <c r="T143" s="1487"/>
      <c r="U143" s="1458"/>
      <c r="V143" s="1459"/>
    </row>
    <row r="144" spans="1:22" s="12" customFormat="1" ht="54" customHeight="1" thickBot="1">
      <c r="A144" s="1470" t="s">
        <v>487</v>
      </c>
      <c r="B144" s="1471" t="s">
        <v>542</v>
      </c>
      <c r="C144" s="1131"/>
      <c r="D144" s="916">
        <v>4</v>
      </c>
      <c r="E144" s="1131"/>
      <c r="F144" s="1472"/>
      <c r="G144" s="1473">
        <v>3</v>
      </c>
      <c r="H144" s="1474">
        <f t="shared" si="11"/>
        <v>90</v>
      </c>
      <c r="I144" s="1190">
        <f t="shared" si="12"/>
        <v>30</v>
      </c>
      <c r="J144" s="1190">
        <v>15</v>
      </c>
      <c r="K144" s="1190">
        <v>15</v>
      </c>
      <c r="L144" s="1190"/>
      <c r="M144" s="1475">
        <f t="shared" si="13"/>
        <v>60</v>
      </c>
      <c r="N144" s="352"/>
      <c r="O144" s="312"/>
      <c r="P144" s="312"/>
      <c r="Q144" s="168" t="s">
        <v>83</v>
      </c>
      <c r="R144" s="312"/>
      <c r="S144" s="1351"/>
      <c r="U144" s="1476" t="s">
        <v>543</v>
      </c>
      <c r="V144" s="445">
        <v>2</v>
      </c>
    </row>
    <row r="145" spans="1:22" s="12" customFormat="1" ht="33.75" customHeight="1">
      <c r="A145" s="502" t="s">
        <v>148</v>
      </c>
      <c r="B145" s="493" t="s">
        <v>42</v>
      </c>
      <c r="C145" s="427"/>
      <c r="D145" s="413"/>
      <c r="E145" s="413"/>
      <c r="F145" s="503"/>
      <c r="G145" s="504">
        <f>G146+G147</f>
        <v>3</v>
      </c>
      <c r="H145" s="505">
        <f aca="true" t="shared" si="14" ref="H145:H151">G145*30</f>
        <v>90</v>
      </c>
      <c r="I145" s="412"/>
      <c r="J145" s="412"/>
      <c r="K145" s="413"/>
      <c r="L145" s="413"/>
      <c r="M145" s="414"/>
      <c r="N145" s="415"/>
      <c r="O145" s="416"/>
      <c r="P145" s="416"/>
      <c r="Q145" s="417"/>
      <c r="R145" s="416"/>
      <c r="S145" s="418"/>
      <c r="U145" s="510"/>
      <c r="V145" s="445"/>
    </row>
    <row r="146" spans="1:22" s="12" customFormat="1" ht="21.75" customHeight="1" thickBot="1">
      <c r="A146" s="430"/>
      <c r="B146" s="66" t="s">
        <v>59</v>
      </c>
      <c r="C146" s="14"/>
      <c r="D146" s="15"/>
      <c r="E146" s="15"/>
      <c r="F146" s="500"/>
      <c r="G146" s="501">
        <v>0.5</v>
      </c>
      <c r="H146" s="8">
        <f t="shared" si="14"/>
        <v>15</v>
      </c>
      <c r="I146" s="16"/>
      <c r="J146" s="16"/>
      <c r="K146" s="14"/>
      <c r="L146" s="14"/>
      <c r="M146" s="35"/>
      <c r="N146" s="150"/>
      <c r="O146" s="37"/>
      <c r="P146" s="37"/>
      <c r="Q146" s="166"/>
      <c r="R146" s="37"/>
      <c r="S146" s="109"/>
      <c r="U146" s="510"/>
      <c r="V146" s="445"/>
    </row>
    <row r="147" spans="1:22" s="12" customFormat="1" ht="24" customHeight="1" thickBot="1">
      <c r="A147" s="506" t="s">
        <v>149</v>
      </c>
      <c r="B147" s="353" t="s">
        <v>274</v>
      </c>
      <c r="C147" s="494"/>
      <c r="D147" s="494">
        <v>2</v>
      </c>
      <c r="E147" s="50"/>
      <c r="F147" s="507"/>
      <c r="G147" s="354">
        <v>2.5</v>
      </c>
      <c r="H147" s="76">
        <f t="shared" si="14"/>
        <v>75</v>
      </c>
      <c r="I147" s="49">
        <f>SUM(J147:L147)</f>
        <v>36</v>
      </c>
      <c r="J147" s="49">
        <v>18</v>
      </c>
      <c r="K147" s="50">
        <v>18</v>
      </c>
      <c r="L147" s="50"/>
      <c r="M147" s="29">
        <f>H147-I147</f>
        <v>39</v>
      </c>
      <c r="N147" s="152"/>
      <c r="O147" s="48">
        <v>4</v>
      </c>
      <c r="P147" s="48"/>
      <c r="Q147" s="170"/>
      <c r="R147" s="48"/>
      <c r="S147" s="508"/>
      <c r="U147" s="510"/>
      <c r="V147" s="445">
        <v>1</v>
      </c>
    </row>
    <row r="148" spans="1:22" s="12" customFormat="1" ht="39" customHeight="1" thickBot="1">
      <c r="A148" s="509" t="s">
        <v>252</v>
      </c>
      <c r="B148" s="544" t="s">
        <v>265</v>
      </c>
      <c r="C148" s="475"/>
      <c r="D148" s="475" t="s">
        <v>231</v>
      </c>
      <c r="E148" s="425"/>
      <c r="F148" s="1355"/>
      <c r="G148" s="1518">
        <v>3</v>
      </c>
      <c r="H148" s="10">
        <f t="shared" si="14"/>
        <v>90</v>
      </c>
      <c r="I148" s="424">
        <f>SUM(J148:L148)</f>
        <v>30</v>
      </c>
      <c r="J148" s="424"/>
      <c r="K148" s="425"/>
      <c r="L148" s="425">
        <v>30</v>
      </c>
      <c r="M148" s="11">
        <f>H148-I148</f>
        <v>60</v>
      </c>
      <c r="N148" s="433"/>
      <c r="O148" s="426"/>
      <c r="P148" s="426" t="s">
        <v>231</v>
      </c>
      <c r="Q148" s="434"/>
      <c r="R148" s="426"/>
      <c r="S148" s="495"/>
      <c r="U148" s="457" t="s">
        <v>534</v>
      </c>
      <c r="V148" s="445"/>
    </row>
    <row r="149" spans="1:22" s="12" customFormat="1" ht="50.25" customHeight="1" thickBot="1">
      <c r="A149" s="1409" t="s">
        <v>254</v>
      </c>
      <c r="B149" s="1410" t="s">
        <v>551</v>
      </c>
      <c r="C149" s="1411"/>
      <c r="D149" s="1411">
        <v>3</v>
      </c>
      <c r="E149" s="1411"/>
      <c r="F149" s="1412"/>
      <c r="G149" s="1519">
        <v>3</v>
      </c>
      <c r="H149" s="1413">
        <f t="shared" si="14"/>
        <v>90</v>
      </c>
      <c r="I149" s="1414">
        <f>SUM(J149:L149)</f>
        <v>36</v>
      </c>
      <c r="J149" s="1414">
        <v>18</v>
      </c>
      <c r="K149" s="1414">
        <v>18</v>
      </c>
      <c r="L149" s="1414"/>
      <c r="M149" s="1411">
        <f>H149-I149</f>
        <v>54</v>
      </c>
      <c r="N149" s="1415"/>
      <c r="O149" s="1411"/>
      <c r="P149" s="1411">
        <v>4</v>
      </c>
      <c r="Q149" s="1416"/>
      <c r="R149" s="1414"/>
      <c r="S149" s="1412"/>
      <c r="T149" s="62"/>
      <c r="U149" s="463"/>
      <c r="V149" s="445">
        <v>1</v>
      </c>
    </row>
    <row r="150" spans="1:22" s="12" customFormat="1" ht="36.75" customHeight="1" thickBot="1">
      <c r="A150" s="1385" t="s">
        <v>255</v>
      </c>
      <c r="B150" s="1386" t="s">
        <v>275</v>
      </c>
      <c r="C150" s="1387"/>
      <c r="D150" s="1387">
        <v>3</v>
      </c>
      <c r="E150" s="1387"/>
      <c r="F150" s="508"/>
      <c r="G150" s="1354">
        <v>3</v>
      </c>
      <c r="H150" s="477">
        <f t="shared" si="14"/>
        <v>90</v>
      </c>
      <c r="I150" s="388">
        <f>SUM(J150:L150)</f>
        <v>36</v>
      </c>
      <c r="J150" s="388">
        <v>18</v>
      </c>
      <c r="K150" s="388">
        <v>18</v>
      </c>
      <c r="L150" s="388"/>
      <c r="M150" s="1387">
        <f>H150-I150</f>
        <v>54</v>
      </c>
      <c r="N150" s="1388"/>
      <c r="O150" s="1387"/>
      <c r="P150" s="1387">
        <v>4</v>
      </c>
      <c r="Q150" s="168"/>
      <c r="R150" s="388"/>
      <c r="S150" s="508"/>
      <c r="T150" s="62"/>
      <c r="U150" s="463"/>
      <c r="V150" s="445">
        <v>1</v>
      </c>
    </row>
    <row r="151" spans="1:22" ht="45" customHeight="1" thickBot="1">
      <c r="A151" s="1030" t="s">
        <v>468</v>
      </c>
      <c r="B151" s="1389" t="s">
        <v>544</v>
      </c>
      <c r="C151" s="1390"/>
      <c r="D151" s="1391" t="s">
        <v>85</v>
      </c>
      <c r="E151" s="1392"/>
      <c r="F151" s="1393"/>
      <c r="G151" s="1460">
        <v>3.5</v>
      </c>
      <c r="H151" s="1394">
        <f t="shared" si="14"/>
        <v>105</v>
      </c>
      <c r="I151" s="1395">
        <f>J151+K151+L151</f>
        <v>45</v>
      </c>
      <c r="J151" s="1396">
        <v>30</v>
      </c>
      <c r="K151" s="1397">
        <v>15</v>
      </c>
      <c r="L151" s="1398"/>
      <c r="M151" s="1399">
        <f>H151-I151</f>
        <v>60</v>
      </c>
      <c r="N151" s="433"/>
      <c r="O151" s="11"/>
      <c r="P151" s="11"/>
      <c r="Q151" s="1367">
        <v>3</v>
      </c>
      <c r="R151" s="11"/>
      <c r="S151" s="1400"/>
      <c r="U151" s="1384" t="s">
        <v>543</v>
      </c>
      <c r="V151" s="445">
        <v>2</v>
      </c>
    </row>
    <row r="152" spans="1:19" s="12" customFormat="1" ht="36.75" customHeight="1" thickBot="1">
      <c r="A152" s="2036" t="s">
        <v>78</v>
      </c>
      <c r="B152" s="2037"/>
      <c r="C152" s="78"/>
      <c r="D152" s="82"/>
      <c r="E152" s="308"/>
      <c r="F152" s="83"/>
      <c r="G152" s="119">
        <f>SUM(G153:G154)</f>
        <v>34.5</v>
      </c>
      <c r="H152" s="118">
        <f>SUM(H153:H154)</f>
        <v>1035</v>
      </c>
      <c r="I152" s="101"/>
      <c r="J152" s="101"/>
      <c r="K152" s="101"/>
      <c r="L152" s="101"/>
      <c r="M152" s="101"/>
      <c r="N152" s="161"/>
      <c r="O152" s="101"/>
      <c r="P152" s="101"/>
      <c r="Q152" s="161"/>
      <c r="R152" s="101"/>
      <c r="S152" s="102"/>
    </row>
    <row r="153" spans="1:19" s="12" customFormat="1" ht="36.75" customHeight="1" thickBot="1">
      <c r="A153" s="2036" t="s">
        <v>60</v>
      </c>
      <c r="B153" s="2037"/>
      <c r="C153" s="11"/>
      <c r="D153" s="11"/>
      <c r="E153" s="115"/>
      <c r="F153" s="115"/>
      <c r="G153" s="117">
        <f>SUMIF($B$130:$B$150,"=*на базі ВНЗ 1 рівня*",G130:G150)</f>
        <v>4.5</v>
      </c>
      <c r="H153" s="85">
        <f>SUMIF($B$129:$B$150,"=*на базі ВНЗ 1 рівня*",H129:H150)</f>
        <v>135</v>
      </c>
      <c r="I153" s="51"/>
      <c r="J153" s="51"/>
      <c r="K153" s="51"/>
      <c r="L153" s="51"/>
      <c r="M153" s="51"/>
      <c r="N153" s="162"/>
      <c r="O153" s="51"/>
      <c r="P153" s="51"/>
      <c r="Q153" s="162"/>
      <c r="R153" s="51"/>
      <c r="S153" s="51"/>
    </row>
    <row r="154" spans="1:23" ht="29.25" customHeight="1" thickBot="1">
      <c r="A154" s="2053" t="s">
        <v>61</v>
      </c>
      <c r="B154" s="2054"/>
      <c r="C154" s="174"/>
      <c r="D154" s="174"/>
      <c r="E154" s="175"/>
      <c r="F154" s="175"/>
      <c r="G154" s="176">
        <f>SUMIF($B$130:$B$153,"=* ДДМА*",G130:G153)</f>
        <v>30</v>
      </c>
      <c r="H154" s="176">
        <f>SUMIF($B$130:$B$153,"=* ДДМА*",H130:H153)</f>
        <v>900</v>
      </c>
      <c r="I154" s="176">
        <f aca="true" t="shared" si="15" ref="I154:S154">SUMIF($B$129:$B$153,"=* ДДМА*",I129:I153)</f>
        <v>356</v>
      </c>
      <c r="J154" s="176">
        <f t="shared" si="15"/>
        <v>190</v>
      </c>
      <c r="K154" s="176">
        <f t="shared" si="15"/>
        <v>166</v>
      </c>
      <c r="L154" s="176">
        <f t="shared" si="15"/>
        <v>0</v>
      </c>
      <c r="M154" s="176">
        <f t="shared" si="15"/>
        <v>544</v>
      </c>
      <c r="N154" s="176">
        <f t="shared" si="15"/>
        <v>2</v>
      </c>
      <c r="O154" s="176">
        <f t="shared" si="15"/>
        <v>8</v>
      </c>
      <c r="P154" s="176">
        <f t="shared" si="15"/>
        <v>8</v>
      </c>
      <c r="Q154" s="176">
        <f t="shared" si="15"/>
        <v>5</v>
      </c>
      <c r="R154" s="176">
        <f t="shared" si="15"/>
        <v>5</v>
      </c>
      <c r="S154" s="176">
        <f t="shared" si="15"/>
        <v>4</v>
      </c>
      <c r="T154" s="145"/>
      <c r="V154" s="444"/>
      <c r="W154" s="444"/>
    </row>
    <row r="155" spans="1:20" ht="19.5" thickBot="1">
      <c r="A155" s="180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</row>
    <row r="156" spans="1:23" s="12" customFormat="1" ht="19.5" thickBot="1">
      <c r="A156" s="2047" t="s">
        <v>79</v>
      </c>
      <c r="B156" s="2048"/>
      <c r="C156" s="134"/>
      <c r="D156" s="135"/>
      <c r="E156" s="309"/>
      <c r="F156" s="177"/>
      <c r="G156" s="178">
        <f aca="true" t="shared" si="16" ref="G156:H158">SUM(G125,G152)</f>
        <v>211</v>
      </c>
      <c r="H156" s="178">
        <f t="shared" si="16"/>
        <v>6180</v>
      </c>
      <c r="I156" s="136"/>
      <c r="J156" s="136"/>
      <c r="K156" s="136"/>
      <c r="L156" s="136"/>
      <c r="M156" s="136"/>
      <c r="N156" s="179"/>
      <c r="O156" s="136"/>
      <c r="P156" s="136"/>
      <c r="Q156" s="179"/>
      <c r="R156" s="136"/>
      <c r="S156" s="137"/>
      <c r="U156" s="446"/>
      <c r="V156" s="445"/>
      <c r="W156" s="445"/>
    </row>
    <row r="157" spans="1:25" s="12" customFormat="1" ht="19.5" thickBot="1">
      <c r="A157" s="2036" t="s">
        <v>60</v>
      </c>
      <c r="B157" s="2037"/>
      <c r="C157" s="11"/>
      <c r="D157" s="11"/>
      <c r="E157" s="115"/>
      <c r="F157" s="115"/>
      <c r="G157" s="119">
        <f t="shared" si="16"/>
        <v>66</v>
      </c>
      <c r="H157" s="119">
        <f t="shared" si="16"/>
        <v>1950</v>
      </c>
      <c r="I157" s="51"/>
      <c r="J157" s="51"/>
      <c r="K157" s="51"/>
      <c r="L157" s="51"/>
      <c r="M157" s="51"/>
      <c r="N157" s="162"/>
      <c r="O157" s="51"/>
      <c r="P157" s="51"/>
      <c r="Q157" s="162"/>
      <c r="R157" s="51"/>
      <c r="S157" s="122"/>
      <c r="U157" s="446"/>
      <c r="V157" s="56"/>
      <c r="W157" s="56"/>
      <c r="Y157" s="12">
        <f>SUM(V157:X157)</f>
        <v>0</v>
      </c>
    </row>
    <row r="158" spans="1:23" ht="29.25" customHeight="1" thickBot="1">
      <c r="A158" s="2043" t="s">
        <v>61</v>
      </c>
      <c r="B158" s="2044"/>
      <c r="C158" s="123"/>
      <c r="D158" s="123"/>
      <c r="E158" s="124"/>
      <c r="F158" s="124"/>
      <c r="G158" s="295">
        <f t="shared" si="16"/>
        <v>145</v>
      </c>
      <c r="H158" s="125">
        <f t="shared" si="16"/>
        <v>4230</v>
      </c>
      <c r="I158" s="125">
        <f aca="true" t="shared" si="17" ref="I158:S158">SUM(I127,I154)</f>
        <v>1596</v>
      </c>
      <c r="J158" s="125">
        <f t="shared" si="17"/>
        <v>854</v>
      </c>
      <c r="K158" s="125">
        <f t="shared" si="17"/>
        <v>626</v>
      </c>
      <c r="L158" s="125">
        <f t="shared" si="17"/>
        <v>116</v>
      </c>
      <c r="M158" s="125">
        <f t="shared" si="17"/>
        <v>2499</v>
      </c>
      <c r="N158" s="125">
        <f t="shared" si="17"/>
        <v>31</v>
      </c>
      <c r="O158" s="125">
        <f t="shared" si="17"/>
        <v>30</v>
      </c>
      <c r="P158" s="125">
        <f t="shared" si="17"/>
        <v>27</v>
      </c>
      <c r="Q158" s="125">
        <f t="shared" si="17"/>
        <v>24</v>
      </c>
      <c r="R158" s="125">
        <f t="shared" si="17"/>
        <v>23</v>
      </c>
      <c r="S158" s="125">
        <f t="shared" si="17"/>
        <v>17</v>
      </c>
      <c r="T158" s="146"/>
      <c r="U158" s="470" t="s">
        <v>262</v>
      </c>
      <c r="V158" s="397"/>
      <c r="W158" s="397"/>
    </row>
    <row r="159" spans="1:23" ht="15.75" customHeight="1">
      <c r="A159" s="468"/>
      <c r="B159" s="469"/>
      <c r="C159" s="235"/>
      <c r="D159" s="235"/>
      <c r="E159" s="235"/>
      <c r="F159" s="235"/>
      <c r="G159" s="56"/>
      <c r="H159" s="235"/>
      <c r="I159" s="235"/>
      <c r="J159" s="235"/>
      <c r="K159" s="235"/>
      <c r="L159" s="235"/>
      <c r="M159" s="318"/>
      <c r="N159" s="410">
        <v>28</v>
      </c>
      <c r="O159" s="410">
        <v>28</v>
      </c>
      <c r="P159" s="410">
        <v>28</v>
      </c>
      <c r="Q159" s="410">
        <v>24</v>
      </c>
      <c r="R159" s="409">
        <v>24</v>
      </c>
      <c r="S159" s="409">
        <v>16</v>
      </c>
      <c r="T159" s="146"/>
      <c r="U159" s="470" t="s">
        <v>238</v>
      </c>
      <c r="V159" s="447"/>
      <c r="W159" s="447"/>
    </row>
    <row r="160" spans="1:23" ht="15.75" customHeight="1" thickBot="1">
      <c r="A160" s="2110"/>
      <c r="B160" s="2111"/>
      <c r="C160" s="2111"/>
      <c r="D160" s="2111"/>
      <c r="E160" s="2111"/>
      <c r="F160" s="2111"/>
      <c r="G160" s="2111"/>
      <c r="H160" s="2111"/>
      <c r="I160" s="2111"/>
      <c r="J160" s="2111"/>
      <c r="K160" s="2111"/>
      <c r="L160" s="2111"/>
      <c r="M160" s="2111"/>
      <c r="N160" s="471">
        <f aca="true" t="shared" si="18" ref="N160:S160">N158</f>
        <v>31</v>
      </c>
      <c r="O160" s="471">
        <f t="shared" si="18"/>
        <v>30</v>
      </c>
      <c r="P160" s="471">
        <f t="shared" si="18"/>
        <v>27</v>
      </c>
      <c r="Q160" s="471">
        <f t="shared" si="18"/>
        <v>24</v>
      </c>
      <c r="R160" s="471">
        <f t="shared" si="18"/>
        <v>23</v>
      </c>
      <c r="S160" s="471">
        <f t="shared" si="18"/>
        <v>17</v>
      </c>
      <c r="T160" s="146"/>
      <c r="U160" s="470" t="s">
        <v>263</v>
      </c>
      <c r="V160" s="476"/>
      <c r="W160" s="447"/>
    </row>
    <row r="161" spans="1:23" ht="18.75" customHeight="1" thickBot="1">
      <c r="A161" s="2049" t="s">
        <v>70</v>
      </c>
      <c r="B161" s="2050"/>
      <c r="C161" s="2050"/>
      <c r="D161" s="2050"/>
      <c r="E161" s="2050"/>
      <c r="F161" s="2050"/>
      <c r="G161" s="2050"/>
      <c r="H161" s="2050"/>
      <c r="I161" s="2050"/>
      <c r="J161" s="2050"/>
      <c r="K161" s="2050"/>
      <c r="L161" s="2050"/>
      <c r="M161" s="2050"/>
      <c r="N161" s="2051"/>
      <c r="O161" s="2051"/>
      <c r="P161" s="2051"/>
      <c r="Q161" s="2051"/>
      <c r="R161" s="2051"/>
      <c r="S161" s="2051"/>
      <c r="T161" s="2052"/>
      <c r="V161" s="397"/>
      <c r="W161" s="397"/>
    </row>
    <row r="162" spans="1:23" ht="36" customHeight="1">
      <c r="A162" s="291">
        <v>1</v>
      </c>
      <c r="B162" s="1521" t="s">
        <v>559</v>
      </c>
      <c r="C162" s="1522"/>
      <c r="D162" s="1522"/>
      <c r="E162" s="1522"/>
      <c r="F162" s="1522"/>
      <c r="G162" s="291">
        <v>4</v>
      </c>
      <c r="H162" s="114">
        <f aca="true" t="shared" si="19" ref="H162:H167">G162*30</f>
        <v>120</v>
      </c>
      <c r="I162" s="1522"/>
      <c r="J162" s="1522"/>
      <c r="K162" s="1522"/>
      <c r="L162" s="1522"/>
      <c r="M162" s="1522"/>
      <c r="N162" s="1522"/>
      <c r="O162" s="1522"/>
      <c r="P162" s="1522"/>
      <c r="Q162" s="1522"/>
      <c r="R162" s="1522"/>
      <c r="S162" s="1522"/>
      <c r="T162" s="1520"/>
      <c r="V162" s="397"/>
      <c r="W162" s="397"/>
    </row>
    <row r="163" spans="1:23" ht="36.75" customHeight="1">
      <c r="A163" s="126">
        <v>2</v>
      </c>
      <c r="B163" s="182" t="s">
        <v>71</v>
      </c>
      <c r="C163" s="53"/>
      <c r="D163" s="53">
        <v>3</v>
      </c>
      <c r="E163" s="183"/>
      <c r="F163" s="183"/>
      <c r="G163" s="92">
        <v>3</v>
      </c>
      <c r="H163" s="114">
        <f t="shared" si="19"/>
        <v>90</v>
      </c>
      <c r="I163" s="53">
        <v>72</v>
      </c>
      <c r="J163" s="53"/>
      <c r="K163" s="53"/>
      <c r="L163" s="53">
        <v>72</v>
      </c>
      <c r="M163" s="183">
        <f>H163-I163</f>
        <v>18</v>
      </c>
      <c r="N163" s="154"/>
      <c r="O163" s="34"/>
      <c r="P163" s="34"/>
      <c r="Q163" s="156"/>
      <c r="R163" s="34"/>
      <c r="S163" s="173"/>
      <c r="T163" s="12"/>
      <c r="V163" s="397">
        <v>1</v>
      </c>
      <c r="W163" s="397"/>
    </row>
    <row r="164" spans="1:23" ht="18.75" customHeight="1">
      <c r="A164" s="105">
        <v>3</v>
      </c>
      <c r="B164" s="106" t="s">
        <v>72</v>
      </c>
      <c r="C164" s="8"/>
      <c r="D164" s="8">
        <v>6</v>
      </c>
      <c r="E164" s="107"/>
      <c r="F164" s="107"/>
      <c r="G164" s="99">
        <v>4</v>
      </c>
      <c r="H164" s="114">
        <f t="shared" si="19"/>
        <v>120</v>
      </c>
      <c r="I164" s="8">
        <v>60</v>
      </c>
      <c r="J164" s="8"/>
      <c r="K164" s="8"/>
      <c r="L164" s="8">
        <v>60</v>
      </c>
      <c r="M164" s="107">
        <f>H164-I164</f>
        <v>60</v>
      </c>
      <c r="N164" s="150"/>
      <c r="O164" s="37"/>
      <c r="P164" s="37"/>
      <c r="Q164" s="166"/>
      <c r="R164" s="37"/>
      <c r="S164" s="109"/>
      <c r="T164" s="12"/>
      <c r="V164" s="397">
        <v>2</v>
      </c>
      <c r="W164" s="397"/>
    </row>
    <row r="165" spans="1:23" ht="18.75" customHeight="1">
      <c r="A165" s="108">
        <v>4</v>
      </c>
      <c r="B165" s="206" t="s">
        <v>73</v>
      </c>
      <c r="C165" s="8"/>
      <c r="D165" s="8"/>
      <c r="E165" s="107"/>
      <c r="F165" s="107"/>
      <c r="G165" s="99">
        <v>9.5</v>
      </c>
      <c r="H165" s="114">
        <f t="shared" si="19"/>
        <v>285</v>
      </c>
      <c r="I165" s="8">
        <f>SUMPRODUCT(N165:S165,$N$5:$S$5)</f>
        <v>0</v>
      </c>
      <c r="J165" s="8"/>
      <c r="K165" s="8"/>
      <c r="L165" s="8">
        <v>0</v>
      </c>
      <c r="M165" s="107">
        <f>H165-I165</f>
        <v>285</v>
      </c>
      <c r="N165" s="150"/>
      <c r="O165" s="37"/>
      <c r="P165" s="37"/>
      <c r="Q165" s="166"/>
      <c r="R165" s="37"/>
      <c r="S165" s="109"/>
      <c r="T165" s="12"/>
      <c r="V165" s="397">
        <v>2</v>
      </c>
      <c r="W165" s="397"/>
    </row>
    <row r="166" spans="1:23" ht="18.75" customHeight="1" thickBot="1">
      <c r="A166" s="108">
        <v>5</v>
      </c>
      <c r="B166" s="198" t="s">
        <v>74</v>
      </c>
      <c r="C166" s="76"/>
      <c r="D166" s="76"/>
      <c r="E166" s="120"/>
      <c r="F166" s="120"/>
      <c r="G166" s="550">
        <v>1.5</v>
      </c>
      <c r="H166" s="114">
        <f t="shared" si="19"/>
        <v>45</v>
      </c>
      <c r="I166" s="76">
        <f>SUMPRODUCT(N166:S166,$N$5:$S$5)</f>
        <v>0</v>
      </c>
      <c r="J166" s="76"/>
      <c r="K166" s="76"/>
      <c r="L166" s="76">
        <v>0</v>
      </c>
      <c r="M166" s="120">
        <f>H166-I166</f>
        <v>45</v>
      </c>
      <c r="N166" s="152"/>
      <c r="O166" s="48"/>
      <c r="P166" s="48"/>
      <c r="Q166" s="170"/>
      <c r="R166" s="48"/>
      <c r="S166" s="121"/>
      <c r="T166" s="12"/>
      <c r="V166" s="397">
        <v>2</v>
      </c>
      <c r="W166" s="397"/>
    </row>
    <row r="167" spans="1:23" ht="18.75" customHeight="1" thickBot="1">
      <c r="A167" s="2036" t="s">
        <v>75</v>
      </c>
      <c r="B167" s="2037"/>
      <c r="C167" s="78"/>
      <c r="D167" s="82"/>
      <c r="E167" s="308"/>
      <c r="F167" s="83"/>
      <c r="G167" s="398">
        <f>SUM(G168:G169)</f>
        <v>22</v>
      </c>
      <c r="H167" s="114">
        <f t="shared" si="19"/>
        <v>660</v>
      </c>
      <c r="I167" s="101"/>
      <c r="J167" s="101"/>
      <c r="K167" s="101"/>
      <c r="L167" s="101"/>
      <c r="M167" s="101"/>
      <c r="N167" s="161"/>
      <c r="O167" s="101"/>
      <c r="P167" s="101"/>
      <c r="Q167" s="161"/>
      <c r="R167" s="101"/>
      <c r="S167" s="102"/>
      <c r="T167" s="12"/>
      <c r="V167" s="397"/>
      <c r="W167" s="397"/>
    </row>
    <row r="168" spans="1:23" ht="18.75" customHeight="1" thickBot="1">
      <c r="A168" s="2036" t="s">
        <v>60</v>
      </c>
      <c r="B168" s="2037"/>
      <c r="C168" s="11"/>
      <c r="D168" s="11"/>
      <c r="E168" s="115"/>
      <c r="F168" s="115"/>
      <c r="G168" s="423">
        <f>G162</f>
        <v>4</v>
      </c>
      <c r="H168" s="423">
        <f>H162</f>
        <v>120</v>
      </c>
      <c r="I168" s="51"/>
      <c r="J168" s="51"/>
      <c r="K168" s="51"/>
      <c r="L168" s="51"/>
      <c r="M168" s="51"/>
      <c r="N168" s="162"/>
      <c r="O168" s="51"/>
      <c r="P168" s="51"/>
      <c r="Q168" s="162"/>
      <c r="R168" s="51"/>
      <c r="S168" s="51"/>
      <c r="T168" s="12"/>
      <c r="V168" s="397"/>
      <c r="W168" s="397"/>
    </row>
    <row r="169" spans="1:23" ht="18.75" customHeight="1" thickBot="1">
      <c r="A169" s="2033" t="s">
        <v>61</v>
      </c>
      <c r="B169" s="2034"/>
      <c r="C169" s="86"/>
      <c r="D169" s="86"/>
      <c r="E169" s="116"/>
      <c r="F169" s="116"/>
      <c r="G169" s="399">
        <f>G163+G164+G165+G166</f>
        <v>18</v>
      </c>
      <c r="H169" s="399">
        <f aca="true" t="shared" si="20" ref="H169:S169">H163+H164+H165+H166</f>
        <v>540</v>
      </c>
      <c r="I169" s="399">
        <f t="shared" si="20"/>
        <v>132</v>
      </c>
      <c r="J169" s="399">
        <f t="shared" si="20"/>
        <v>0</v>
      </c>
      <c r="K169" s="399">
        <f t="shared" si="20"/>
        <v>0</v>
      </c>
      <c r="L169" s="399">
        <f t="shared" si="20"/>
        <v>132</v>
      </c>
      <c r="M169" s="399">
        <f t="shared" si="20"/>
        <v>408</v>
      </c>
      <c r="N169" s="399">
        <f t="shared" si="20"/>
        <v>0</v>
      </c>
      <c r="O169" s="399">
        <f t="shared" si="20"/>
        <v>0</v>
      </c>
      <c r="P169" s="399">
        <f t="shared" si="20"/>
        <v>0</v>
      </c>
      <c r="Q169" s="399">
        <f t="shared" si="20"/>
        <v>0</v>
      </c>
      <c r="R169" s="399">
        <f t="shared" si="20"/>
        <v>0</v>
      </c>
      <c r="S169" s="399">
        <f t="shared" si="20"/>
        <v>0</v>
      </c>
      <c r="T169" s="145"/>
      <c r="V169" s="397"/>
      <c r="W169" s="397"/>
    </row>
    <row r="170" spans="1:23" ht="18.75" customHeight="1" thickBot="1">
      <c r="A170" s="2035"/>
      <c r="B170" s="2035"/>
      <c r="C170" s="2035"/>
      <c r="D170" s="2035"/>
      <c r="E170" s="2035"/>
      <c r="F170" s="2035"/>
      <c r="G170" s="2035"/>
      <c r="H170" s="2035"/>
      <c r="I170" s="2035"/>
      <c r="J170" s="2035"/>
      <c r="K170" s="2035"/>
      <c r="L170" s="2035"/>
      <c r="M170" s="2035"/>
      <c r="N170" s="2035"/>
      <c r="O170" s="2035"/>
      <c r="P170" s="2035"/>
      <c r="Q170" s="2035"/>
      <c r="R170" s="2035"/>
      <c r="S170" s="2035"/>
      <c r="T170" s="2035"/>
      <c r="V170" s="397"/>
      <c r="W170" s="397"/>
    </row>
    <row r="171" spans="1:23" ht="18.75" customHeight="1" thickBot="1">
      <c r="A171" s="2036" t="s">
        <v>242</v>
      </c>
      <c r="B171" s="2037"/>
      <c r="C171" s="78"/>
      <c r="D171" s="82"/>
      <c r="E171" s="308"/>
      <c r="F171" s="83"/>
      <c r="G171" s="398">
        <f>G172+G173+3</f>
        <v>236</v>
      </c>
      <c r="H171" s="452">
        <f>G171*30</f>
        <v>7080</v>
      </c>
      <c r="I171" s="101"/>
      <c r="J171" s="101"/>
      <c r="K171" s="101"/>
      <c r="L171" s="101"/>
      <c r="M171" s="101"/>
      <c r="N171" s="161"/>
      <c r="O171" s="101"/>
      <c r="P171" s="101"/>
      <c r="Q171" s="161"/>
      <c r="R171" s="101"/>
      <c r="S171" s="102"/>
      <c r="T171" s="171"/>
      <c r="V171" s="397"/>
      <c r="W171" s="397"/>
    </row>
    <row r="172" spans="1:23" ht="18.75" customHeight="1" thickBot="1">
      <c r="A172" s="2036" t="s">
        <v>60</v>
      </c>
      <c r="B172" s="2037"/>
      <c r="C172" s="11"/>
      <c r="D172" s="11"/>
      <c r="E172" s="115"/>
      <c r="F172" s="115"/>
      <c r="G172" s="295">
        <f>SUM(G157,G168,)</f>
        <v>70</v>
      </c>
      <c r="H172" s="452">
        <f>G172*30</f>
        <v>2100</v>
      </c>
      <c r="I172" s="51"/>
      <c r="J172" s="51"/>
      <c r="K172" s="51"/>
      <c r="L172" s="51"/>
      <c r="M172" s="51"/>
      <c r="N172" s="162"/>
      <c r="O172" s="51"/>
      <c r="P172" s="51"/>
      <c r="Q172" s="162"/>
      <c r="R172" s="51"/>
      <c r="S172" s="122"/>
      <c r="T172" s="12"/>
      <c r="V172" s="397"/>
      <c r="W172" s="397"/>
    </row>
    <row r="173" spans="1:23" ht="18.75" customHeight="1" thickBot="1">
      <c r="A173" s="2043" t="s">
        <v>61</v>
      </c>
      <c r="B173" s="2044"/>
      <c r="C173" s="123"/>
      <c r="D173" s="123"/>
      <c r="E173" s="124"/>
      <c r="F173" s="124"/>
      <c r="G173" s="295">
        <f>SUM(G158,G169,)</f>
        <v>163</v>
      </c>
      <c r="H173" s="452">
        <f>G173*30</f>
        <v>4890</v>
      </c>
      <c r="I173" s="452">
        <f>SUM(I158,I169,)</f>
        <v>1728</v>
      </c>
      <c r="J173" s="452">
        <f>SUM(J158,J169,)</f>
        <v>854</v>
      </c>
      <c r="K173" s="452">
        <f>SUM(K158,K169,)</f>
        <v>626</v>
      </c>
      <c r="L173" s="452">
        <f>SUM(L158,L169,)</f>
        <v>248</v>
      </c>
      <c r="M173" s="452">
        <f>SUM(M158,M169,)</f>
        <v>2907</v>
      </c>
      <c r="N173" s="295">
        <f aca="true" t="shared" si="21" ref="N173:S173">SUM(N158,N169,)</f>
        <v>31</v>
      </c>
      <c r="O173" s="295">
        <f t="shared" si="21"/>
        <v>30</v>
      </c>
      <c r="P173" s="295">
        <f t="shared" si="21"/>
        <v>27</v>
      </c>
      <c r="Q173" s="295">
        <f t="shared" si="21"/>
        <v>24</v>
      </c>
      <c r="R173" s="295">
        <f t="shared" si="21"/>
        <v>23</v>
      </c>
      <c r="S173" s="295">
        <f t="shared" si="21"/>
        <v>17</v>
      </c>
      <c r="T173" s="172"/>
      <c r="U173" s="470"/>
      <c r="V173" s="397"/>
      <c r="W173" s="397"/>
    </row>
    <row r="174" spans="1:20" s="12" customFormat="1" ht="15" customHeight="1" thickBot="1">
      <c r="A174" s="2045"/>
      <c r="B174" s="2046"/>
      <c r="C174" s="2046"/>
      <c r="D174" s="2046"/>
      <c r="E174" s="2046"/>
      <c r="F174" s="2046"/>
      <c r="G174" s="2046"/>
      <c r="H174" s="2046"/>
      <c r="I174" s="2046"/>
      <c r="J174" s="2046"/>
      <c r="K174" s="2046"/>
      <c r="L174" s="2046"/>
      <c r="M174" s="2046"/>
      <c r="N174" s="2046"/>
      <c r="O174" s="2046"/>
      <c r="P174" s="2046"/>
      <c r="Q174" s="2046"/>
      <c r="R174" s="2046"/>
      <c r="S174" s="2046"/>
      <c r="T174" s="55"/>
    </row>
    <row r="175" spans="1:23" s="5" customFormat="1" ht="16.5" thickBot="1">
      <c r="A175" s="2039" t="s">
        <v>49</v>
      </c>
      <c r="B175" s="2040"/>
      <c r="C175" s="2040"/>
      <c r="D175" s="2040"/>
      <c r="E175" s="2040"/>
      <c r="F175" s="2040"/>
      <c r="G175" s="2040"/>
      <c r="H175" s="2040"/>
      <c r="I175" s="2040"/>
      <c r="J175" s="2040"/>
      <c r="K175" s="2040"/>
      <c r="L175" s="2040"/>
      <c r="M175" s="2041"/>
      <c r="N175" s="163">
        <f>COUNTIF($C$13:$C$150,"=1")</f>
        <v>4</v>
      </c>
      <c r="O175" s="127">
        <f>COUNTIF($C$13:$C$150,"=2")</f>
        <v>4</v>
      </c>
      <c r="P175" s="127">
        <f>COUNTIF($C$13:$C$150,"=3")</f>
        <v>1</v>
      </c>
      <c r="Q175" s="163">
        <f>COUNTIF($C$13:$C$150,"=4")</f>
        <v>2</v>
      </c>
      <c r="R175" s="127">
        <f>COUNTIF($C$13:$C$150,"=5")</f>
        <v>3</v>
      </c>
      <c r="S175" s="127">
        <f>COUNTIF($C$13:$C$150,"=6")</f>
        <v>3</v>
      </c>
      <c r="U175" s="12" t="s">
        <v>204</v>
      </c>
      <c r="V175" s="445"/>
      <c r="W175" s="445"/>
    </row>
    <row r="176" spans="1:24" s="5" customFormat="1" ht="16.5" thickBot="1">
      <c r="A176" s="2039" t="s">
        <v>50</v>
      </c>
      <c r="B176" s="2040"/>
      <c r="C176" s="2040"/>
      <c r="D176" s="2040"/>
      <c r="E176" s="2040"/>
      <c r="F176" s="2040"/>
      <c r="G176" s="2040"/>
      <c r="H176" s="2040"/>
      <c r="I176" s="2040"/>
      <c r="J176" s="2040"/>
      <c r="K176" s="2040"/>
      <c r="L176" s="2040"/>
      <c r="M176" s="2041"/>
      <c r="N176" s="163">
        <f>COUNTIF($D$13:$D$150,"=1")</f>
        <v>6</v>
      </c>
      <c r="O176" s="127">
        <f>COUNTIF($D$13:$D$150,"=2")</f>
        <v>4</v>
      </c>
      <c r="P176" s="127">
        <f>COUNTIF($D$13:$D$150,"=3")</f>
        <v>4</v>
      </c>
      <c r="Q176" s="163">
        <v>3</v>
      </c>
      <c r="R176" s="127">
        <f>COUNTIF($D$13:$D$150,"=5")</f>
        <v>2</v>
      </c>
      <c r="S176" s="127">
        <f>COUNTIF($D$13:$D$150,"=6")</f>
        <v>2</v>
      </c>
      <c r="U176" s="12"/>
      <c r="V176" s="377">
        <f>SUMIF($V$13:$V$167,"=1",G13:G167)+3</f>
        <v>85.5</v>
      </c>
      <c r="W176" s="377">
        <f>SUMIF($V$13:$V$167,"=2",G13:G167)</f>
        <v>76</v>
      </c>
      <c r="X176" s="448">
        <f>SUM(V176:W176)</f>
        <v>161.5</v>
      </c>
    </row>
    <row r="177" spans="1:23" s="5" customFormat="1" ht="16.5" thickBot="1">
      <c r="A177" s="2039" t="s">
        <v>170</v>
      </c>
      <c r="B177" s="2040"/>
      <c r="C177" s="2040"/>
      <c r="D177" s="2040"/>
      <c r="E177" s="2040"/>
      <c r="F177" s="2040"/>
      <c r="G177" s="2040"/>
      <c r="H177" s="2040"/>
      <c r="I177" s="2040"/>
      <c r="J177" s="2040"/>
      <c r="K177" s="2040"/>
      <c r="L177" s="2040"/>
      <c r="M177" s="2041"/>
      <c r="N177" s="163">
        <f>COUNTIF($E$13:$E$150,"=1")</f>
        <v>0</v>
      </c>
      <c r="O177" s="127">
        <f>COUNTIF($E$13:$E$150,"=2")</f>
        <v>0</v>
      </c>
      <c r="P177" s="127">
        <f>COUNTIF($E$13:$E$150,"=3")</f>
        <v>1</v>
      </c>
      <c r="Q177" s="163">
        <f>COUNTIF($E$13:$E$150,"=4")</f>
        <v>0</v>
      </c>
      <c r="R177" s="127">
        <f>COUNTIF($E$13:$E$150,"=5")</f>
        <v>0</v>
      </c>
      <c r="S177" s="127">
        <f>COUNTIF($E$13:$E$150,"=6")</f>
        <v>0</v>
      </c>
      <c r="U177" s="2"/>
      <c r="V177" s="378" t="s">
        <v>201</v>
      </c>
      <c r="W177" s="378" t="s">
        <v>202</v>
      </c>
    </row>
    <row r="178" spans="1:24" s="5" customFormat="1" ht="16.5" thickBot="1">
      <c r="A178" s="2039" t="s">
        <v>171</v>
      </c>
      <c r="B178" s="2040"/>
      <c r="C178" s="2040"/>
      <c r="D178" s="2040"/>
      <c r="E178" s="2040"/>
      <c r="F178" s="2040"/>
      <c r="G178" s="2040"/>
      <c r="H178" s="2040"/>
      <c r="I178" s="2040"/>
      <c r="J178" s="2040"/>
      <c r="K178" s="2040"/>
      <c r="L178" s="2040"/>
      <c r="M178" s="2041"/>
      <c r="N178" s="163">
        <f>COUNTIF($F$13:$F$150,"=1")</f>
        <v>0</v>
      </c>
      <c r="O178" s="127">
        <f>COUNTIF($F$13:$F$150,"=2")</f>
        <v>0</v>
      </c>
      <c r="P178" s="127">
        <f>COUNTIF($F$13:$F$150,"=3")</f>
        <v>0</v>
      </c>
      <c r="Q178" s="163">
        <f>COUNTIF($F$13:$F$150,"=4")</f>
        <v>0</v>
      </c>
      <c r="R178" s="127">
        <f>COUNTIF($F$13:$F$150,"=5")</f>
        <v>1</v>
      </c>
      <c r="S178" s="127">
        <f>COUNTIF($F$13:$F$150,"=6")</f>
        <v>0</v>
      </c>
      <c r="U178" s="2" t="s">
        <v>213</v>
      </c>
      <c r="V178" s="409">
        <v>64.5</v>
      </c>
      <c r="W178" s="451">
        <v>63</v>
      </c>
      <c r="X178" s="448">
        <f>SUM(V178:W178)</f>
        <v>127.5</v>
      </c>
    </row>
    <row r="179" spans="1:23" s="5" customFormat="1" ht="16.5" thickBot="1">
      <c r="A179" s="2042" t="s">
        <v>80</v>
      </c>
      <c r="B179" s="2042"/>
      <c r="C179" s="2042"/>
      <c r="D179" s="2042"/>
      <c r="E179" s="2042"/>
      <c r="F179" s="2042"/>
      <c r="G179" s="2042"/>
      <c r="H179" s="2042"/>
      <c r="I179" s="2042"/>
      <c r="J179" s="2042"/>
      <c r="K179" s="2042"/>
      <c r="L179" s="2042"/>
      <c r="M179" s="2042"/>
      <c r="N179" s="452">
        <f>$N$173</f>
        <v>31</v>
      </c>
      <c r="O179" s="452">
        <f>O173</f>
        <v>30</v>
      </c>
      <c r="P179" s="452">
        <f>P173</f>
        <v>27</v>
      </c>
      <c r="Q179" s="452">
        <f>Q173</f>
        <v>24</v>
      </c>
      <c r="R179" s="452">
        <f>R173</f>
        <v>23</v>
      </c>
      <c r="S179" s="452">
        <f>S173</f>
        <v>17</v>
      </c>
      <c r="V179" s="485" t="s">
        <v>241</v>
      </c>
      <c r="W179" s="485" t="s">
        <v>241</v>
      </c>
    </row>
    <row r="180" spans="14:19" ht="16.5" thickTop="1">
      <c r="N180" s="147">
        <v>1</v>
      </c>
      <c r="O180" s="6">
        <v>2</v>
      </c>
      <c r="P180" s="6">
        <v>3</v>
      </c>
      <c r="Q180" s="147">
        <v>4</v>
      </c>
      <c r="R180" s="7">
        <v>5</v>
      </c>
      <c r="S180" s="7">
        <v>6</v>
      </c>
    </row>
    <row r="181" spans="14:17" ht="16.5" thickBot="1">
      <c r="N181" s="2"/>
      <c r="Q181" s="2"/>
    </row>
    <row r="182" spans="1:21" ht="37.5" customHeight="1" thickBot="1">
      <c r="A182" s="203" t="s">
        <v>57</v>
      </c>
      <c r="B182" s="2028" t="s">
        <v>89</v>
      </c>
      <c r="C182" s="2028"/>
      <c r="D182" s="2028"/>
      <c r="E182" s="238"/>
      <c r="F182" s="61"/>
      <c r="G182" s="61"/>
      <c r="H182" s="56"/>
      <c r="I182" s="57"/>
      <c r="J182" s="57"/>
      <c r="K182" s="57"/>
      <c r="L182" s="57"/>
      <c r="M182" s="57"/>
      <c r="N182" s="22">
        <f aca="true" t="shared" si="22" ref="N182:S182">SUM(N175:N178)</f>
        <v>10</v>
      </c>
      <c r="O182" s="22">
        <f t="shared" si="22"/>
        <v>8</v>
      </c>
      <c r="P182" s="22">
        <f t="shared" si="22"/>
        <v>6</v>
      </c>
      <c r="Q182" s="22">
        <f t="shared" si="22"/>
        <v>5</v>
      </c>
      <c r="R182" s="22">
        <f t="shared" si="22"/>
        <v>6</v>
      </c>
      <c r="S182" s="22">
        <f t="shared" si="22"/>
        <v>5</v>
      </c>
      <c r="T182" s="57"/>
      <c r="U182" s="346">
        <f>SUM(N182:T182)</f>
        <v>40</v>
      </c>
    </row>
    <row r="183" spans="1:17" ht="41.25" customHeight="1">
      <c r="A183" s="204" t="s">
        <v>90</v>
      </c>
      <c r="B183" s="2028" t="s">
        <v>91</v>
      </c>
      <c r="C183" s="2028"/>
      <c r="D183" s="2028"/>
      <c r="E183" s="238"/>
      <c r="N183" s="2"/>
      <c r="Q183" s="2"/>
    </row>
    <row r="184" spans="1:23" ht="20.25" customHeight="1">
      <c r="A184" s="204"/>
      <c r="B184" s="238"/>
      <c r="C184" s="238"/>
      <c r="D184" s="238"/>
      <c r="E184" s="238"/>
      <c r="F184" s="3" t="s">
        <v>225</v>
      </c>
      <c r="G184" s="472" t="s">
        <v>545</v>
      </c>
      <c r="H184" s="47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20.25" customHeight="1">
      <c r="A185" s="204"/>
      <c r="B185" s="238"/>
      <c r="C185" s="238"/>
      <c r="D185" s="238"/>
      <c r="E185" s="238"/>
      <c r="G185" s="472" t="s">
        <v>226</v>
      </c>
      <c r="H185" s="47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31.5" customHeight="1">
      <c r="A186" s="204"/>
      <c r="B186" s="238"/>
      <c r="C186" s="238"/>
      <c r="D186" s="238"/>
      <c r="E186" s="238"/>
      <c r="G186" s="2038" t="s">
        <v>227</v>
      </c>
      <c r="H186" s="2038"/>
      <c r="I186" s="2038"/>
      <c r="J186" s="2038"/>
      <c r="K186" s="2038"/>
      <c r="L186" s="2038"/>
      <c r="M186" s="2038"/>
      <c r="N186" s="2038"/>
      <c r="O186" s="2038"/>
      <c r="P186" s="2038"/>
      <c r="Q186" s="2038"/>
      <c r="R186" s="2038"/>
      <c r="S186" s="2038"/>
      <c r="T186" s="5"/>
      <c r="U186" s="5"/>
      <c r="V186" s="5"/>
      <c r="W186" s="5"/>
    </row>
    <row r="187" spans="1:17" ht="18" customHeight="1">
      <c r="A187" s="204"/>
      <c r="B187" s="464" t="s">
        <v>232</v>
      </c>
      <c r="C187" s="238"/>
      <c r="D187" s="238"/>
      <c r="E187" s="465" t="s">
        <v>233</v>
      </c>
      <c r="F187" s="466">
        <v>27</v>
      </c>
      <c r="G187" s="461"/>
      <c r="N187" s="2"/>
      <c r="Q187" s="2"/>
    </row>
    <row r="188" spans="1:17" ht="18" customHeight="1">
      <c r="A188" s="204"/>
      <c r="B188" s="464" t="s">
        <v>234</v>
      </c>
      <c r="C188" s="238"/>
      <c r="D188" s="465" t="s">
        <v>235</v>
      </c>
      <c r="E188" s="465" t="s">
        <v>83</v>
      </c>
      <c r="F188" s="467">
        <v>7.25</v>
      </c>
      <c r="G188" s="461"/>
      <c r="N188" s="2"/>
      <c r="Q188" s="2"/>
    </row>
    <row r="189" spans="1:17" ht="18" customHeight="1">
      <c r="A189" s="204"/>
      <c r="B189" s="464" t="s">
        <v>236</v>
      </c>
      <c r="C189" s="238"/>
      <c r="D189" s="465" t="s">
        <v>256</v>
      </c>
      <c r="E189" s="465" t="s">
        <v>31</v>
      </c>
      <c r="F189" s="467">
        <v>4.5</v>
      </c>
      <c r="G189" s="461"/>
      <c r="N189" s="2"/>
      <c r="Q189" s="2"/>
    </row>
    <row r="190" spans="1:18" ht="17.25" customHeight="1">
      <c r="A190" s="204"/>
      <c r="B190" s="464"/>
      <c r="C190" s="238"/>
      <c r="D190" s="465"/>
      <c r="E190" s="465"/>
      <c r="F190" s="467"/>
      <c r="G190" s="461"/>
      <c r="N190" s="2"/>
      <c r="O190" s="56"/>
      <c r="P190" s="56"/>
      <c r="Q190" s="2"/>
      <c r="R190" s="411"/>
    </row>
    <row r="191" spans="1:17" ht="16.5" customHeight="1">
      <c r="A191" s="204"/>
      <c r="B191" s="464" t="s">
        <v>237</v>
      </c>
      <c r="C191" s="238"/>
      <c r="D191" s="465"/>
      <c r="E191" s="465"/>
      <c r="F191" s="467">
        <f>SUM(F187:F190)</f>
        <v>38.75</v>
      </c>
      <c r="N191" s="2"/>
      <c r="Q191" s="2"/>
    </row>
    <row r="192" spans="1:17" ht="14.25" customHeight="1">
      <c r="A192" s="204"/>
      <c r="B192" s="238"/>
      <c r="C192" s="238"/>
      <c r="D192" s="238"/>
      <c r="E192" s="238"/>
      <c r="N192" s="2"/>
      <c r="O192" s="2029"/>
      <c r="P192" s="2029"/>
      <c r="Q192" s="2029"/>
    </row>
    <row r="193" spans="1:17" ht="23.25" customHeight="1">
      <c r="A193" s="204"/>
      <c r="B193" s="252" t="s">
        <v>112</v>
      </c>
      <c r="C193" s="235"/>
      <c r="D193" s="2030"/>
      <c r="E193" s="2030"/>
      <c r="F193" s="2031"/>
      <c r="G193" s="2031"/>
      <c r="H193" s="253"/>
      <c r="I193" s="2032" t="s">
        <v>113</v>
      </c>
      <c r="J193" s="1971"/>
      <c r="K193" s="1971"/>
      <c r="L193" s="1971"/>
      <c r="N193" s="2"/>
      <c r="O193" s="2029"/>
      <c r="P193" s="2029"/>
      <c r="Q193" s="2029"/>
    </row>
    <row r="194" spans="2:17" ht="15.75">
      <c r="B194" s="252"/>
      <c r="C194" s="235"/>
      <c r="D194" s="235"/>
      <c r="E194" s="235"/>
      <c r="F194" s="235"/>
      <c r="G194" s="56"/>
      <c r="H194" s="253"/>
      <c r="I194" s="253"/>
      <c r="J194" s="254"/>
      <c r="K194" s="255"/>
      <c r="L194" s="255"/>
      <c r="N194" s="2"/>
      <c r="Q194" s="2"/>
    </row>
    <row r="195" spans="2:17" ht="15.75">
      <c r="B195" s="252" t="s">
        <v>114</v>
      </c>
      <c r="C195" s="235"/>
      <c r="D195" s="2030"/>
      <c r="E195" s="2030"/>
      <c r="F195" s="2031"/>
      <c r="G195" s="2031"/>
      <c r="H195" s="253"/>
      <c r="I195" s="2032" t="s">
        <v>115</v>
      </c>
      <c r="J195" s="1971"/>
      <c r="K195" s="1971"/>
      <c r="L195" s="1971"/>
      <c r="N195" s="2"/>
      <c r="Q195" s="2"/>
    </row>
    <row r="196" spans="14:17" ht="15.75">
      <c r="N196" s="2"/>
      <c r="Q196" s="2"/>
    </row>
    <row r="197" spans="2:17" ht="15.75">
      <c r="B197" s="314"/>
      <c r="N197" s="2"/>
      <c r="Q197" s="2"/>
    </row>
    <row r="198" spans="14:17" ht="15.75">
      <c r="N198" s="2"/>
      <c r="Q198" s="2"/>
    </row>
    <row r="199" spans="14:17" ht="15.75">
      <c r="N199" s="2"/>
      <c r="Q199" s="2"/>
    </row>
    <row r="200" spans="14:17" ht="15.75">
      <c r="N200" s="2"/>
      <c r="Q200" s="2"/>
    </row>
    <row r="201" spans="1:19" ht="15.75">
      <c r="A201" s="228"/>
      <c r="B201" s="54"/>
      <c r="C201" s="234"/>
      <c r="D201" s="230"/>
      <c r="E201" s="230"/>
      <c r="F201" s="315"/>
      <c r="G201" s="56"/>
      <c r="H201" s="233"/>
      <c r="I201" s="233"/>
      <c r="J201" s="233"/>
      <c r="K201" s="234"/>
      <c r="L201" s="234"/>
      <c r="M201" s="235"/>
      <c r="N201" s="235"/>
      <c r="O201" s="237"/>
      <c r="P201" s="237"/>
      <c r="Q201" s="316"/>
      <c r="R201" s="237"/>
      <c r="S201" s="237"/>
    </row>
    <row r="202" spans="1:19" ht="15.75">
      <c r="A202" s="228"/>
      <c r="B202" s="317"/>
      <c r="C202" s="234"/>
      <c r="D202" s="230"/>
      <c r="E202" s="230"/>
      <c r="F202" s="315"/>
      <c r="G202" s="56"/>
      <c r="H202" s="318"/>
      <c r="I202" s="233"/>
      <c r="J202" s="233"/>
      <c r="K202" s="234"/>
      <c r="L202" s="234"/>
      <c r="M202" s="235"/>
      <c r="N202" s="235"/>
      <c r="O202" s="237"/>
      <c r="P202" s="237"/>
      <c r="Q202" s="316"/>
      <c r="R202" s="237"/>
      <c r="S202" s="237"/>
    </row>
    <row r="203" spans="14:17" ht="15.75">
      <c r="N203" s="2"/>
      <c r="Q203" s="2"/>
    </row>
    <row r="204" spans="2:17" ht="15.75">
      <c r="B204" s="1"/>
      <c r="N204" s="2"/>
      <c r="Q204" s="2"/>
    </row>
    <row r="205" spans="1:19" ht="35.25" customHeight="1">
      <c r="A205" s="235"/>
      <c r="B205" s="54"/>
      <c r="C205" s="234"/>
      <c r="D205" s="230"/>
      <c r="E205" s="230"/>
      <c r="F205" s="315"/>
      <c r="G205" s="319"/>
      <c r="H205" s="318"/>
      <c r="I205" s="233"/>
      <c r="J205" s="233"/>
      <c r="K205" s="234"/>
      <c r="L205" s="234"/>
      <c r="M205" s="235"/>
      <c r="N205" s="235"/>
      <c r="O205" s="237"/>
      <c r="P205" s="237"/>
      <c r="Q205" s="316"/>
      <c r="R205" s="237"/>
      <c r="S205" s="237"/>
    </row>
    <row r="206" spans="14:17" ht="15.75">
      <c r="N206" s="2"/>
      <c r="Q206" s="2"/>
    </row>
    <row r="207" spans="14:17" ht="15.75">
      <c r="N207" s="2"/>
      <c r="Q207" s="2"/>
    </row>
    <row r="208" spans="1:19" ht="33.75" customHeight="1">
      <c r="A208" s="228"/>
      <c r="B208" s="54"/>
      <c r="C208" s="230"/>
      <c r="D208" s="230"/>
      <c r="E208" s="230"/>
      <c r="F208" s="230"/>
      <c r="G208" s="56"/>
      <c r="H208" s="233"/>
      <c r="I208" s="233"/>
      <c r="J208" s="233"/>
      <c r="K208" s="234"/>
      <c r="L208" s="234"/>
      <c r="M208" s="235"/>
      <c r="N208" s="235"/>
      <c r="O208" s="237"/>
      <c r="P208" s="237"/>
      <c r="Q208" s="316"/>
      <c r="R208" s="237"/>
      <c r="S208" s="237"/>
    </row>
    <row r="209" spans="14:17" ht="15.75">
      <c r="N209" s="2"/>
      <c r="Q209" s="2"/>
    </row>
    <row r="210" spans="14:17" ht="15.75">
      <c r="N210" s="2"/>
      <c r="Q210" s="2"/>
    </row>
    <row r="211" spans="14:17" ht="15.75">
      <c r="N211" s="2"/>
      <c r="Q211" s="2"/>
    </row>
    <row r="212" spans="1:19" ht="34.5" customHeight="1">
      <c r="A212" s="228"/>
      <c r="B212" s="317"/>
      <c r="C212" s="235"/>
      <c r="D212" s="237"/>
      <c r="E212" s="237"/>
      <c r="F212" s="320"/>
      <c r="G212" s="56"/>
      <c r="H212" s="318"/>
      <c r="I212" s="235"/>
      <c r="J212" s="235"/>
      <c r="K212" s="235"/>
      <c r="L212" s="235"/>
      <c r="M212" s="235"/>
      <c r="N212" s="235"/>
      <c r="O212" s="235"/>
      <c r="P212" s="235"/>
      <c r="Q212" s="316"/>
      <c r="R212" s="235"/>
      <c r="S212" s="235"/>
    </row>
    <row r="213" spans="1:19" ht="39.75" customHeight="1">
      <c r="A213" s="228"/>
      <c r="B213" s="229"/>
      <c r="C213" s="235"/>
      <c r="D213" s="316"/>
      <c r="E213" s="316"/>
      <c r="F213" s="320"/>
      <c r="G213" s="56"/>
      <c r="H213" s="233"/>
      <c r="I213" s="235"/>
      <c r="J213" s="235"/>
      <c r="K213" s="235"/>
      <c r="L213" s="235"/>
      <c r="M213" s="235"/>
      <c r="N213" s="235"/>
      <c r="O213" s="237"/>
      <c r="P213" s="237"/>
      <c r="Q213" s="316"/>
      <c r="R213" s="237"/>
      <c r="S213" s="237"/>
    </row>
    <row r="214" spans="14:17" ht="15.75">
      <c r="N214" s="2"/>
      <c r="Q214" s="2"/>
    </row>
    <row r="215" spans="2:17" ht="15.75">
      <c r="B215" s="1"/>
      <c r="N215" s="2"/>
      <c r="Q215" s="2"/>
    </row>
    <row r="216" spans="1:19" ht="34.5" customHeight="1">
      <c r="A216" s="228"/>
      <c r="B216" s="317"/>
      <c r="C216" s="235"/>
      <c r="D216" s="237"/>
      <c r="E216" s="237"/>
      <c r="F216" s="320"/>
      <c r="G216" s="56"/>
      <c r="H216" s="318"/>
      <c r="I216" s="235"/>
      <c r="J216" s="235"/>
      <c r="K216" s="235"/>
      <c r="L216" s="235"/>
      <c r="M216" s="235"/>
      <c r="N216" s="235"/>
      <c r="O216" s="235"/>
      <c r="P216" s="235"/>
      <c r="Q216" s="316"/>
      <c r="R216" s="235"/>
      <c r="S216" s="235"/>
    </row>
    <row r="217" spans="14:17" ht="15.75">
      <c r="N217" s="2"/>
      <c r="Q217" s="2"/>
    </row>
    <row r="218" spans="14:17" ht="15.75">
      <c r="N218" s="2"/>
      <c r="Q218" s="2"/>
    </row>
    <row r="219" spans="1:19" ht="33.75" customHeight="1">
      <c r="A219" s="228"/>
      <c r="B219" s="317"/>
      <c r="C219" s="234"/>
      <c r="D219" s="230"/>
      <c r="E219" s="230"/>
      <c r="F219" s="315"/>
      <c r="G219" s="56"/>
      <c r="H219" s="321"/>
      <c r="I219" s="233"/>
      <c r="J219" s="233"/>
      <c r="K219" s="234"/>
      <c r="L219" s="234"/>
      <c r="M219" s="235"/>
      <c r="N219" s="235"/>
      <c r="O219" s="237"/>
      <c r="P219" s="237"/>
      <c r="Q219" s="316"/>
      <c r="R219" s="237"/>
      <c r="S219" s="237"/>
    </row>
    <row r="220" spans="1:19" s="12" customFormat="1" ht="31.5" customHeight="1">
      <c r="A220" s="318"/>
      <c r="B220" s="316"/>
      <c r="C220" s="316"/>
      <c r="D220" s="316"/>
      <c r="E220" s="316"/>
      <c r="F220" s="316"/>
      <c r="G220" s="56"/>
      <c r="H220" s="233"/>
      <c r="I220" s="233"/>
      <c r="J220" s="233"/>
      <c r="K220" s="234"/>
      <c r="L220" s="234"/>
      <c r="M220" s="235"/>
      <c r="N220" s="235"/>
      <c r="O220" s="316"/>
      <c r="P220" s="253"/>
      <c r="Q220" s="253"/>
      <c r="R220" s="316"/>
      <c r="S220" s="316"/>
    </row>
    <row r="221" spans="1:19" ht="37.5" customHeight="1">
      <c r="A221" s="228"/>
      <c r="B221" s="229"/>
      <c r="C221" s="230"/>
      <c r="D221" s="231"/>
      <c r="E221" s="231"/>
      <c r="F221" s="232"/>
      <c r="G221" s="56"/>
      <c r="H221" s="233"/>
      <c r="I221" s="233"/>
      <c r="J221" s="233"/>
      <c r="K221" s="234"/>
      <c r="L221" s="234"/>
      <c r="M221" s="235"/>
      <c r="N221" s="235"/>
      <c r="O221" s="236"/>
      <c r="P221" s="236"/>
      <c r="Q221" s="253"/>
      <c r="R221" s="237"/>
      <c r="S221" s="237"/>
    </row>
    <row r="222" spans="1:19" ht="37.5" customHeight="1">
      <c r="A222" s="228"/>
      <c r="B222" s="229"/>
      <c r="C222" s="230"/>
      <c r="D222" s="231"/>
      <c r="E222" s="231"/>
      <c r="F222" s="232"/>
      <c r="G222" s="56"/>
      <c r="H222" s="233"/>
      <c r="I222" s="233"/>
      <c r="J222" s="233"/>
      <c r="K222" s="234"/>
      <c r="L222" s="234"/>
      <c r="M222" s="235"/>
      <c r="N222" s="235"/>
      <c r="O222" s="236"/>
      <c r="P222" s="236"/>
      <c r="Q222" s="253"/>
      <c r="R222" s="237"/>
      <c r="S222" s="237"/>
    </row>
    <row r="223" spans="14:17" ht="15.75">
      <c r="N223" s="2"/>
      <c r="Q223" s="2"/>
    </row>
    <row r="224" spans="1:19" ht="33.75" customHeight="1">
      <c r="A224" s="228"/>
      <c r="B224" s="317"/>
      <c r="C224" s="234"/>
      <c r="D224" s="230"/>
      <c r="E224" s="230"/>
      <c r="F224" s="315"/>
      <c r="G224" s="56"/>
      <c r="H224" s="321"/>
      <c r="I224" s="233"/>
      <c r="J224" s="233"/>
      <c r="K224" s="234"/>
      <c r="L224" s="234"/>
      <c r="M224" s="235"/>
      <c r="N224" s="235"/>
      <c r="O224" s="237"/>
      <c r="P224" s="237"/>
      <c r="Q224" s="322"/>
      <c r="R224" s="237"/>
      <c r="S224" s="237"/>
    </row>
    <row r="225" spans="1:19" ht="37.5" customHeight="1">
      <c r="A225" s="228"/>
      <c r="B225" s="229"/>
      <c r="C225" s="230"/>
      <c r="D225" s="231"/>
      <c r="E225" s="231"/>
      <c r="F225" s="232"/>
      <c r="G225" s="56"/>
      <c r="H225" s="233"/>
      <c r="I225" s="233"/>
      <c r="J225" s="233"/>
      <c r="K225" s="234"/>
      <c r="L225" s="234"/>
      <c r="M225" s="235"/>
      <c r="N225" s="235"/>
      <c r="O225" s="236"/>
      <c r="P225" s="236"/>
      <c r="Q225" s="253"/>
      <c r="R225" s="237"/>
      <c r="S225" s="237"/>
    </row>
    <row r="226" spans="14:17" ht="15.75">
      <c r="N226" s="2"/>
      <c r="Q226" s="2"/>
    </row>
    <row r="227" spans="2:17" ht="15.75">
      <c r="B227" s="1"/>
      <c r="N227" s="2"/>
      <c r="Q227" s="2"/>
    </row>
    <row r="228" spans="1:19" ht="15.75">
      <c r="A228" s="228"/>
      <c r="B228" s="317"/>
      <c r="C228" s="234"/>
      <c r="D228" s="230"/>
      <c r="E228" s="230"/>
      <c r="F228" s="315"/>
      <c r="G228" s="56"/>
      <c r="H228" s="321"/>
      <c r="I228" s="233"/>
      <c r="J228" s="233"/>
      <c r="K228" s="234"/>
      <c r="L228" s="234"/>
      <c r="M228" s="235"/>
      <c r="N228" s="235"/>
      <c r="O228" s="237"/>
      <c r="P228" s="237"/>
      <c r="Q228" s="316"/>
      <c r="R228" s="237"/>
      <c r="S228" s="237"/>
    </row>
    <row r="229" spans="1:19" ht="15.75">
      <c r="A229" s="228"/>
      <c r="B229" s="317"/>
      <c r="C229" s="234"/>
      <c r="D229" s="230"/>
      <c r="E229" s="230"/>
      <c r="F229" s="315"/>
      <c r="G229" s="56"/>
      <c r="H229" s="321"/>
      <c r="I229" s="233"/>
      <c r="J229" s="233"/>
      <c r="K229" s="234"/>
      <c r="L229" s="234"/>
      <c r="M229" s="235"/>
      <c r="N229" s="235"/>
      <c r="O229" s="237"/>
      <c r="P229" s="237"/>
      <c r="Q229" s="322"/>
      <c r="R229" s="237"/>
      <c r="S229" s="237"/>
    </row>
    <row r="230" spans="1:19" ht="15.75">
      <c r="A230" s="228"/>
      <c r="B230" s="229"/>
      <c r="C230" s="230"/>
      <c r="D230" s="231"/>
      <c r="E230" s="231"/>
      <c r="F230" s="232"/>
      <c r="G230" s="56"/>
      <c r="H230" s="233"/>
      <c r="I230" s="233"/>
      <c r="J230" s="233"/>
      <c r="K230" s="234"/>
      <c r="L230" s="234"/>
      <c r="M230" s="235"/>
      <c r="N230" s="235"/>
      <c r="O230" s="236"/>
      <c r="P230" s="236"/>
      <c r="Q230" s="253"/>
      <c r="R230" s="237"/>
      <c r="S230" s="237"/>
    </row>
    <row r="231" spans="14:17" ht="16.5" customHeight="1">
      <c r="N231" s="2"/>
      <c r="Q231" s="2"/>
    </row>
    <row r="232" spans="14:17" ht="15.75">
      <c r="N232" s="2"/>
      <c r="Q232" s="2"/>
    </row>
    <row r="233" spans="2:17" ht="15.75">
      <c r="B233" s="1"/>
      <c r="N233" s="2"/>
      <c r="Q233" s="2"/>
    </row>
    <row r="234" spans="1:19" ht="15.75">
      <c r="A234" s="318"/>
      <c r="B234" s="54"/>
      <c r="C234" s="234"/>
      <c r="D234" s="230"/>
      <c r="E234" s="230"/>
      <c r="F234" s="315"/>
      <c r="G234" s="319"/>
      <c r="H234" s="318"/>
      <c r="I234" s="233"/>
      <c r="J234" s="233"/>
      <c r="K234" s="234"/>
      <c r="L234" s="234"/>
      <c r="M234" s="235"/>
      <c r="N234" s="235"/>
      <c r="O234" s="237"/>
      <c r="P234" s="237"/>
      <c r="Q234" s="316"/>
      <c r="R234" s="237"/>
      <c r="S234" s="323"/>
    </row>
    <row r="235" spans="1:19" ht="15.75">
      <c r="A235" s="228"/>
      <c r="B235" s="317"/>
      <c r="C235" s="234"/>
      <c r="D235" s="230"/>
      <c r="E235" s="230"/>
      <c r="F235" s="315"/>
      <c r="G235" s="319"/>
      <c r="H235" s="318"/>
      <c r="I235" s="233"/>
      <c r="J235" s="233"/>
      <c r="K235" s="234"/>
      <c r="L235" s="234"/>
      <c r="M235" s="235"/>
      <c r="N235" s="235"/>
      <c r="O235" s="237"/>
      <c r="P235" s="237"/>
      <c r="Q235" s="316"/>
      <c r="R235" s="237"/>
      <c r="S235" s="323"/>
    </row>
    <row r="236" spans="1:19" ht="15.75">
      <c r="A236" s="228"/>
      <c r="B236" s="317"/>
      <c r="C236" s="234"/>
      <c r="D236" s="230"/>
      <c r="E236" s="230"/>
      <c r="F236" s="315"/>
      <c r="G236" s="56"/>
      <c r="H236" s="318"/>
      <c r="I236" s="233"/>
      <c r="J236" s="233"/>
      <c r="K236" s="234"/>
      <c r="L236" s="234"/>
      <c r="M236" s="235"/>
      <c r="N236" s="235"/>
      <c r="O236" s="237"/>
      <c r="P236" s="237"/>
      <c r="Q236" s="316"/>
      <c r="R236" s="237"/>
      <c r="S236" s="323"/>
    </row>
    <row r="237" spans="1:19" ht="15.75">
      <c r="A237" s="228"/>
      <c r="B237" s="324"/>
      <c r="C237" s="325"/>
      <c r="D237" s="326"/>
      <c r="E237" s="326"/>
      <c r="F237" s="327"/>
      <c r="G237" s="328"/>
      <c r="H237" s="318"/>
      <c r="I237" s="329"/>
      <c r="J237" s="329"/>
      <c r="K237" s="330"/>
      <c r="L237" s="330"/>
      <c r="M237" s="331"/>
      <c r="N237" s="237"/>
      <c r="O237" s="332"/>
      <c r="P237" s="332"/>
      <c r="Q237" s="333"/>
      <c r="R237" s="332"/>
      <c r="S237" s="332"/>
    </row>
    <row r="238" spans="1:19" ht="15.75">
      <c r="A238" s="235"/>
      <c r="B238" s="54"/>
      <c r="C238" s="230"/>
      <c r="D238" s="230"/>
      <c r="E238" s="230"/>
      <c r="F238" s="315"/>
      <c r="G238" s="319"/>
      <c r="H238" s="318"/>
      <c r="I238" s="233"/>
      <c r="J238" s="233"/>
      <c r="K238" s="234"/>
      <c r="L238" s="234"/>
      <c r="M238" s="235"/>
      <c r="N238" s="235"/>
      <c r="O238" s="237"/>
      <c r="P238" s="237"/>
      <c r="Q238" s="316"/>
      <c r="R238" s="323"/>
      <c r="S238" s="323"/>
    </row>
    <row r="239" spans="1:19" ht="15.75">
      <c r="A239" s="228"/>
      <c r="B239" s="317"/>
      <c r="C239" s="230"/>
      <c r="D239" s="230"/>
      <c r="E239" s="230"/>
      <c r="F239" s="315"/>
      <c r="G239" s="319"/>
      <c r="H239" s="318"/>
      <c r="I239" s="233"/>
      <c r="J239" s="233"/>
      <c r="K239" s="234"/>
      <c r="L239" s="234"/>
      <c r="M239" s="235"/>
      <c r="N239" s="235"/>
      <c r="O239" s="237"/>
      <c r="P239" s="237"/>
      <c r="Q239" s="316"/>
      <c r="R239" s="323"/>
      <c r="S239" s="323"/>
    </row>
    <row r="240" spans="1:19" ht="24" customHeight="1">
      <c r="A240" s="228"/>
      <c r="B240" s="317"/>
      <c r="C240" s="230"/>
      <c r="D240" s="230"/>
      <c r="E240" s="230"/>
      <c r="F240" s="315"/>
      <c r="G240" s="56"/>
      <c r="H240" s="318"/>
      <c r="I240" s="233"/>
      <c r="J240" s="233"/>
      <c r="K240" s="234"/>
      <c r="L240" s="234"/>
      <c r="M240" s="235"/>
      <c r="N240" s="235"/>
      <c r="O240" s="237"/>
      <c r="P240" s="237"/>
      <c r="Q240" s="316"/>
      <c r="R240" s="323"/>
      <c r="S240" s="323"/>
    </row>
    <row r="241" spans="14:17" ht="15.75">
      <c r="N241" s="2"/>
      <c r="Q241" s="2"/>
    </row>
    <row r="242" spans="14:17" ht="15.75">
      <c r="N242" s="2"/>
      <c r="Q242" s="2"/>
    </row>
    <row r="243" spans="1:19" ht="15.75">
      <c r="A243" s="235"/>
      <c r="B243" s="54"/>
      <c r="C243" s="234"/>
      <c r="D243" s="230"/>
      <c r="E243" s="230"/>
      <c r="F243" s="315"/>
      <c r="G243" s="319"/>
      <c r="H243" s="321"/>
      <c r="I243" s="233"/>
      <c r="J243" s="233"/>
      <c r="K243" s="234"/>
      <c r="L243" s="234"/>
      <c r="M243" s="235"/>
      <c r="N243" s="235"/>
      <c r="O243" s="237"/>
      <c r="P243" s="237"/>
      <c r="Q243" s="316"/>
      <c r="R243" s="237"/>
      <c r="S243" s="237"/>
    </row>
    <row r="244" spans="1:19" ht="15.75">
      <c r="A244" s="228"/>
      <c r="B244" s="317"/>
      <c r="C244" s="334"/>
      <c r="D244" s="231"/>
      <c r="E244" s="231"/>
      <c r="F244" s="335"/>
      <c r="G244" s="336"/>
      <c r="H244" s="321"/>
      <c r="I244" s="337"/>
      <c r="J244" s="338"/>
      <c r="K244" s="334"/>
      <c r="L244" s="334"/>
      <c r="M244" s="337"/>
      <c r="N244" s="337"/>
      <c r="O244" s="236"/>
      <c r="P244" s="236"/>
      <c r="Q244" s="316"/>
      <c r="R244" s="323"/>
      <c r="S244" s="323"/>
    </row>
    <row r="245" spans="1:19" ht="15.75">
      <c r="A245" s="228"/>
      <c r="B245" s="317"/>
      <c r="C245" s="234"/>
      <c r="D245" s="234"/>
      <c r="E245" s="234"/>
      <c r="F245" s="335"/>
      <c r="G245" s="56"/>
      <c r="H245" s="321"/>
      <c r="I245" s="235"/>
      <c r="J245" s="233"/>
      <c r="K245" s="234"/>
      <c r="L245" s="234"/>
      <c r="M245" s="235"/>
      <c r="N245" s="235"/>
      <c r="O245" s="237"/>
      <c r="P245" s="236"/>
      <c r="Q245" s="316"/>
      <c r="R245" s="323"/>
      <c r="S245" s="323"/>
    </row>
    <row r="246" spans="1:19" ht="15.75">
      <c r="A246" s="228"/>
      <c r="B246" s="317"/>
      <c r="C246" s="234"/>
      <c r="D246" s="234"/>
      <c r="E246" s="234"/>
      <c r="F246" s="335"/>
      <c r="G246" s="56"/>
      <c r="H246" s="321"/>
      <c r="I246" s="235"/>
      <c r="J246" s="233"/>
      <c r="K246" s="234"/>
      <c r="L246" s="234"/>
      <c r="M246" s="235"/>
      <c r="N246" s="235"/>
      <c r="O246" s="237"/>
      <c r="P246" s="237"/>
      <c r="Q246" s="316"/>
      <c r="R246" s="323"/>
      <c r="S246" s="323"/>
    </row>
    <row r="247" spans="14:17" ht="15.75">
      <c r="N247" s="2"/>
      <c r="Q247" s="2"/>
    </row>
    <row r="248" spans="14:17" ht="15.75">
      <c r="N248" s="2"/>
      <c r="Q248" s="2"/>
    </row>
    <row r="249" spans="1:19" ht="15.75">
      <c r="A249" s="235"/>
      <c r="B249" s="54"/>
      <c r="C249" s="234"/>
      <c r="D249" s="230"/>
      <c r="E249" s="230"/>
      <c r="F249" s="315"/>
      <c r="G249" s="319"/>
      <c r="H249" s="321"/>
      <c r="I249" s="233"/>
      <c r="J249" s="233"/>
      <c r="K249" s="234"/>
      <c r="L249" s="234"/>
      <c r="M249" s="235"/>
      <c r="N249" s="235"/>
      <c r="O249" s="237"/>
      <c r="P249" s="237"/>
      <c r="Q249" s="316"/>
      <c r="R249" s="237"/>
      <c r="S249" s="237"/>
    </row>
    <row r="250" spans="1:19" ht="15.75">
      <c r="A250" s="228"/>
      <c r="B250" s="317"/>
      <c r="C250" s="334"/>
      <c r="D250" s="231"/>
      <c r="E250" s="231"/>
      <c r="F250" s="335"/>
      <c r="G250" s="336"/>
      <c r="H250" s="321"/>
      <c r="I250" s="337"/>
      <c r="J250" s="338"/>
      <c r="K250" s="334"/>
      <c r="L250" s="334"/>
      <c r="M250" s="337"/>
      <c r="N250" s="337"/>
      <c r="O250" s="236"/>
      <c r="P250" s="236"/>
      <c r="Q250" s="316"/>
      <c r="R250" s="323"/>
      <c r="S250" s="323"/>
    </row>
    <row r="251" spans="1:19" ht="22.5" customHeight="1">
      <c r="A251" s="228"/>
      <c r="B251" s="317"/>
      <c r="C251" s="234"/>
      <c r="D251" s="234"/>
      <c r="E251" s="234"/>
      <c r="F251" s="335"/>
      <c r="G251" s="56"/>
      <c r="H251" s="321"/>
      <c r="I251" s="235"/>
      <c r="J251" s="233"/>
      <c r="K251" s="234"/>
      <c r="L251" s="234"/>
      <c r="M251" s="235"/>
      <c r="N251" s="235"/>
      <c r="O251" s="237"/>
      <c r="P251" s="237"/>
      <c r="Q251" s="316"/>
      <c r="R251" s="323"/>
      <c r="S251" s="323"/>
    </row>
    <row r="252" spans="14:17" ht="15.75">
      <c r="N252" s="2"/>
      <c r="Q252" s="2"/>
    </row>
  </sheetData>
  <sheetProtection/>
  <mergeCells count="74">
    <mergeCell ref="N3:S4"/>
    <mergeCell ref="A160:M160"/>
    <mergeCell ref="D5:D8"/>
    <mergeCell ref="I5:I8"/>
    <mergeCell ref="J5:J8"/>
    <mergeCell ref="K5:K8"/>
    <mergeCell ref="A10:M10"/>
    <mergeCell ref="A11:T11"/>
    <mergeCell ref="A12:T12"/>
    <mergeCell ref="H4:H8"/>
    <mergeCell ref="B1:S1"/>
    <mergeCell ref="A2:T2"/>
    <mergeCell ref="A3:A8"/>
    <mergeCell ref="B3:B8"/>
    <mergeCell ref="C3:D4"/>
    <mergeCell ref="N5:P5"/>
    <mergeCell ref="Q5:S5"/>
    <mergeCell ref="N7:S7"/>
    <mergeCell ref="E3:E8"/>
    <mergeCell ref="F3:F8"/>
    <mergeCell ref="I4:L4"/>
    <mergeCell ref="M4:M8"/>
    <mergeCell ref="C5:C8"/>
    <mergeCell ref="L5:L8"/>
    <mergeCell ref="G3:G8"/>
    <mergeCell ref="H3:M3"/>
    <mergeCell ref="A29:B29"/>
    <mergeCell ref="A30:B30"/>
    <mergeCell ref="A31:B31"/>
    <mergeCell ref="A32:T32"/>
    <mergeCell ref="A60:B60"/>
    <mergeCell ref="A61:B61"/>
    <mergeCell ref="A62:B62"/>
    <mergeCell ref="A63:T63"/>
    <mergeCell ref="A64:T64"/>
    <mergeCell ref="A121:B121"/>
    <mergeCell ref="A122:B122"/>
    <mergeCell ref="A129:S129"/>
    <mergeCell ref="A152:B152"/>
    <mergeCell ref="A153:B153"/>
    <mergeCell ref="A154:B154"/>
    <mergeCell ref="A123:B123"/>
    <mergeCell ref="A124:T124"/>
    <mergeCell ref="A125:B125"/>
    <mergeCell ref="A126:B126"/>
    <mergeCell ref="A127:B127"/>
    <mergeCell ref="A128:T128"/>
    <mergeCell ref="A173:B173"/>
    <mergeCell ref="A174:S174"/>
    <mergeCell ref="A156:B156"/>
    <mergeCell ref="A157:B157"/>
    <mergeCell ref="A158:B158"/>
    <mergeCell ref="A161:T161"/>
    <mergeCell ref="A167:B167"/>
    <mergeCell ref="A168:B168"/>
    <mergeCell ref="D195:G195"/>
    <mergeCell ref="I195:L195"/>
    <mergeCell ref="G186:S186"/>
    <mergeCell ref="A175:M175"/>
    <mergeCell ref="A176:M176"/>
    <mergeCell ref="A177:M177"/>
    <mergeCell ref="A178:M178"/>
    <mergeCell ref="A179:M179"/>
    <mergeCell ref="B182:D182"/>
    <mergeCell ref="A27:D27"/>
    <mergeCell ref="B183:D183"/>
    <mergeCell ref="O192:Q192"/>
    <mergeCell ref="D193:G193"/>
    <mergeCell ref="I193:L193"/>
    <mergeCell ref="O193:Q193"/>
    <mergeCell ref="A169:B169"/>
    <mergeCell ref="A170:T170"/>
    <mergeCell ref="A171:B171"/>
    <mergeCell ref="A172:B172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78" r:id="rId1"/>
  <headerFooter alignWithMargins="0">
    <oddHeader>&amp;CСтраница &amp;P из &amp;N</oddHeader>
  </headerFooter>
  <rowBreaks count="1" manualBreakCount="1">
    <brk id="86" max="19" man="1"/>
  </rowBreaks>
  <colBreaks count="1" manualBreakCount="1">
    <brk id="19" max="1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3"/>
  <sheetViews>
    <sheetView zoomScale="70" zoomScaleNormal="70" zoomScaleSheetLayoutView="90" workbookViewId="0" topLeftCell="A49">
      <selection activeCell="B183" sqref="B183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customWidth="1"/>
    <col min="8" max="8" width="8.375" style="3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customWidth="1"/>
    <col min="14" max="14" width="6.75390625" style="2" customWidth="1"/>
    <col min="15" max="15" width="7.25390625" style="2" customWidth="1"/>
    <col min="16" max="16" width="7.75390625" style="2" customWidth="1"/>
    <col min="17" max="17" width="7.25390625" style="2" customWidth="1"/>
    <col min="18" max="18" width="6.25390625" style="2" customWidth="1"/>
    <col min="19" max="19" width="7.00390625" style="2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7" width="0" style="2" hidden="1" customWidth="1"/>
    <col min="28" max="30" width="9.25390625" style="2" customWidth="1"/>
    <col min="31" max="36" width="0" style="51" hidden="1" customWidth="1"/>
    <col min="37" max="16384" width="9.25390625" style="2" customWidth="1"/>
  </cols>
  <sheetData>
    <row r="1" spans="2:19" ht="21.75" customHeight="1" thickBot="1">
      <c r="B1" s="2082" t="s">
        <v>271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 thickBot="1">
      <c r="A2" s="2083" t="s">
        <v>600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E2" s="1754"/>
      <c r="AF2" s="1754"/>
      <c r="AG2" s="1754"/>
      <c r="AH2" s="1754"/>
      <c r="AI2" s="1754"/>
      <c r="AJ2" s="1754"/>
    </row>
    <row r="3" spans="1:36" s="5" customFormat="1" ht="21" customHeight="1">
      <c r="A3" s="2086" t="s">
        <v>29</v>
      </c>
      <c r="B3" s="2087" t="s">
        <v>27</v>
      </c>
      <c r="C3" s="2090" t="s">
        <v>278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 t="s">
        <v>282</v>
      </c>
      <c r="O3" s="2105"/>
      <c r="P3" s="2105"/>
      <c r="Q3" s="2105"/>
      <c r="R3" s="2105"/>
      <c r="S3" s="2106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1771">
        <v>1</v>
      </c>
      <c r="O6" s="6" t="s">
        <v>585</v>
      </c>
      <c r="P6" s="6" t="s">
        <v>586</v>
      </c>
      <c r="Q6" s="6">
        <v>3</v>
      </c>
      <c r="R6" s="7" t="s">
        <v>587</v>
      </c>
      <c r="S6" s="341" t="s">
        <v>588</v>
      </c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 t="s">
        <v>597</v>
      </c>
      <c r="O7" s="2070"/>
      <c r="P7" s="2070"/>
      <c r="Q7" s="2070"/>
      <c r="R7" s="2070"/>
      <c r="S7" s="2101"/>
      <c r="AE7" s="1754"/>
      <c r="AF7" s="1754"/>
      <c r="AG7" s="1754"/>
      <c r="AH7" s="1754"/>
      <c r="AI7" s="1754"/>
      <c r="AJ7" s="1754"/>
    </row>
    <row r="8" spans="1:36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1771">
        <v>7</v>
      </c>
      <c r="O8" s="52">
        <v>9</v>
      </c>
      <c r="P8" s="52">
        <v>9</v>
      </c>
      <c r="Q8" s="52">
        <v>15</v>
      </c>
      <c r="R8" s="52">
        <v>9</v>
      </c>
      <c r="S8" s="342">
        <v>8</v>
      </c>
      <c r="AE8" s="1754"/>
      <c r="AF8" s="1754"/>
      <c r="AG8" s="1754" t="s">
        <v>32</v>
      </c>
      <c r="AH8" s="1754"/>
      <c r="AI8" s="1754"/>
      <c r="AJ8" s="1754"/>
    </row>
    <row r="9" spans="1:36" s="5" customFormat="1" ht="15.75">
      <c r="A9" s="73">
        <v>1</v>
      </c>
      <c r="B9" s="74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339">
        <v>13</v>
      </c>
      <c r="N9" s="1772">
        <v>14</v>
      </c>
      <c r="O9" s="75">
        <v>15</v>
      </c>
      <c r="P9" s="75">
        <v>16</v>
      </c>
      <c r="Q9" s="75">
        <v>17</v>
      </c>
      <c r="R9" s="310">
        <v>18</v>
      </c>
      <c r="S9" s="343">
        <v>19</v>
      </c>
      <c r="AE9" s="1754"/>
      <c r="AF9" s="1754"/>
      <c r="AG9" s="1754"/>
      <c r="AH9" s="1754"/>
      <c r="AI9" s="1754"/>
      <c r="AJ9" s="1754"/>
    </row>
    <row r="10" spans="1:36" s="5" customFormat="1" ht="16.5" thickBot="1">
      <c r="A10" s="2114" t="s">
        <v>32</v>
      </c>
      <c r="B10" s="2115"/>
      <c r="C10" s="2115"/>
      <c r="D10" s="2115"/>
      <c r="E10" s="2115"/>
      <c r="F10" s="2115"/>
      <c r="G10" s="2115"/>
      <c r="H10" s="2115"/>
      <c r="I10" s="2115"/>
      <c r="J10" s="2115"/>
      <c r="K10" s="2115"/>
      <c r="L10" s="2115"/>
      <c r="M10" s="2115"/>
      <c r="N10" s="1773">
        <v>1</v>
      </c>
      <c r="O10" s="202">
        <v>2</v>
      </c>
      <c r="P10" s="202">
        <v>3</v>
      </c>
      <c r="Q10" s="202">
        <v>4</v>
      </c>
      <c r="R10" s="344">
        <v>5</v>
      </c>
      <c r="S10" s="345">
        <v>6</v>
      </c>
      <c r="AE10" s="1754"/>
      <c r="AF10" s="1754"/>
      <c r="AG10" s="1754"/>
      <c r="AH10" s="1754"/>
      <c r="AI10" s="1754"/>
      <c r="AJ10" s="1754"/>
    </row>
    <row r="11" spans="1:36" s="5" customFormat="1" ht="18.75" customHeight="1" thickBot="1">
      <c r="A11" s="2116" t="s">
        <v>203</v>
      </c>
      <c r="B11" s="2117"/>
      <c r="C11" s="2117"/>
      <c r="D11" s="2117"/>
      <c r="E11" s="2117"/>
      <c r="F11" s="2117"/>
      <c r="G11" s="2117"/>
      <c r="H11" s="2117"/>
      <c r="I11" s="2117"/>
      <c r="J11" s="2117"/>
      <c r="K11" s="2117"/>
      <c r="L11" s="2117"/>
      <c r="M11" s="2117"/>
      <c r="N11" s="2117"/>
      <c r="O11" s="2117"/>
      <c r="P11" s="2117"/>
      <c r="Q11" s="2117"/>
      <c r="R11" s="2117"/>
      <c r="S11" s="2117"/>
      <c r="T11" s="2117"/>
      <c r="AE11" s="1754"/>
      <c r="AF11" s="1754"/>
      <c r="AG11" s="1754"/>
      <c r="AH11" s="1754"/>
      <c r="AI11" s="1754"/>
      <c r="AJ11" s="1754"/>
    </row>
    <row r="12" spans="1:36" s="5" customFormat="1" ht="20.25" customHeight="1" thickBot="1">
      <c r="A12" s="2118" t="s">
        <v>62</v>
      </c>
      <c r="B12" s="2052"/>
      <c r="C12" s="2052"/>
      <c r="D12" s="2052"/>
      <c r="E12" s="2052"/>
      <c r="F12" s="2052"/>
      <c r="G12" s="2052"/>
      <c r="H12" s="2052"/>
      <c r="I12" s="2052"/>
      <c r="J12" s="2052"/>
      <c r="K12" s="2052"/>
      <c r="L12" s="2052"/>
      <c r="M12" s="2052"/>
      <c r="N12" s="2052"/>
      <c r="O12" s="2052"/>
      <c r="P12" s="2052"/>
      <c r="Q12" s="2052"/>
      <c r="R12" s="2052"/>
      <c r="S12" s="2052"/>
      <c r="T12" s="2052"/>
      <c r="AE12" s="147">
        <v>1</v>
      </c>
      <c r="AF12" s="6" t="s">
        <v>585</v>
      </c>
      <c r="AG12" s="6" t="s">
        <v>586</v>
      </c>
      <c r="AH12" s="147">
        <v>3</v>
      </c>
      <c r="AI12" s="6" t="s">
        <v>587</v>
      </c>
      <c r="AJ12" s="6" t="s">
        <v>588</v>
      </c>
    </row>
    <row r="13" spans="1:36" s="5" customFormat="1" ht="33.75" customHeight="1" thickBot="1">
      <c r="A13" s="289" t="s">
        <v>123</v>
      </c>
      <c r="B13" s="256" t="s">
        <v>210</v>
      </c>
      <c r="C13" s="1558" t="s">
        <v>116</v>
      </c>
      <c r="D13" s="1559"/>
      <c r="E13" s="1559"/>
      <c r="F13" s="1560"/>
      <c r="G13" s="276">
        <v>6.5</v>
      </c>
      <c r="H13" s="288">
        <f aca="true" t="shared" si="0" ref="H13:H24">G13*30</f>
        <v>195</v>
      </c>
      <c r="I13" s="260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AE13" s="1754">
        <f>IF(N13&lt;&gt;"","так","")</f>
      </c>
      <c r="AF13" s="1754">
        <f>IF(O13&lt;&gt;"","так","")</f>
      </c>
      <c r="AG13" s="1754">
        <f>IF(P13&lt;&gt;"","так","")</f>
      </c>
      <c r="AH13" s="1754">
        <f aca="true" t="shared" si="1" ref="AH13:AJ28">IF(Q13&lt;&gt;"","так","")</f>
      </c>
      <c r="AI13" s="1754">
        <f t="shared" si="1"/>
      </c>
      <c r="AJ13" s="1754" t="s">
        <v>626</v>
      </c>
    </row>
    <row r="14" spans="1:36" s="5" customFormat="1" ht="16.5" customHeight="1">
      <c r="A14" s="289"/>
      <c r="B14" s="371" t="s">
        <v>118</v>
      </c>
      <c r="C14" s="1558"/>
      <c r="D14" s="1559"/>
      <c r="E14" s="1561"/>
      <c r="F14" s="1562"/>
      <c r="G14" s="372">
        <v>5</v>
      </c>
      <c r="H14" s="288">
        <f t="shared" si="0"/>
        <v>150</v>
      </c>
      <c r="I14" s="370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AE14" s="1754">
        <f aca="true" t="shared" si="2" ref="AE14:AE77">IF(N14&lt;&gt;"","так","")</f>
      </c>
      <c r="AF14" s="1754">
        <f aca="true" t="shared" si="3" ref="AF14:AF77">IF(O14&lt;&gt;"","так","")</f>
      </c>
      <c r="AG14" s="1754">
        <f aca="true" t="shared" si="4" ref="AG14:AJ77">IF(P14&lt;&gt;"","так","")</f>
      </c>
      <c r="AH14" s="1754">
        <f t="shared" si="1"/>
      </c>
      <c r="AI14" s="1754">
        <f t="shared" si="1"/>
      </c>
      <c r="AJ14" s="1754">
        <f t="shared" si="1"/>
      </c>
    </row>
    <row r="15" spans="1:36" s="5" customFormat="1" ht="17.25" customHeight="1">
      <c r="A15" s="289" t="s">
        <v>197</v>
      </c>
      <c r="B15" s="387" t="s">
        <v>121</v>
      </c>
      <c r="C15" s="1558"/>
      <c r="D15" s="37" t="s">
        <v>588</v>
      </c>
      <c r="E15" s="274"/>
      <c r="F15" s="87"/>
      <c r="G15" s="100">
        <v>1.5</v>
      </c>
      <c r="H15" s="286">
        <f t="shared" si="0"/>
        <v>45</v>
      </c>
      <c r="I15" s="29">
        <v>16</v>
      </c>
      <c r="J15" s="29"/>
      <c r="K15" s="29"/>
      <c r="L15" s="29">
        <v>16</v>
      </c>
      <c r="M15" s="285">
        <f>H15-I15</f>
        <v>29</v>
      </c>
      <c r="N15" s="196"/>
      <c r="O15" s="26"/>
      <c r="P15" s="26"/>
      <c r="Q15" s="196"/>
      <c r="R15" s="26"/>
      <c r="S15" s="26">
        <v>2</v>
      </c>
      <c r="V15" s="448">
        <v>2</v>
      </c>
      <c r="AE15" s="1754">
        <f t="shared" si="2"/>
      </c>
      <c r="AF15" s="1754">
        <f t="shared" si="3"/>
      </c>
      <c r="AG15" s="1754">
        <f t="shared" si="4"/>
      </c>
      <c r="AH15" s="1754">
        <f t="shared" si="1"/>
      </c>
      <c r="AI15" s="1754">
        <f t="shared" si="1"/>
      </c>
      <c r="AJ15" s="1754" t="str">
        <f t="shared" si="1"/>
        <v>так</v>
      </c>
    </row>
    <row r="16" spans="1:36" s="5" customFormat="1" ht="23.25" customHeight="1">
      <c r="A16" s="290" t="s">
        <v>124</v>
      </c>
      <c r="B16" s="277" t="s">
        <v>184</v>
      </c>
      <c r="C16" s="1558"/>
      <c r="D16" s="37"/>
      <c r="E16" s="274"/>
      <c r="F16" s="87"/>
      <c r="G16" s="100">
        <v>4.5</v>
      </c>
      <c r="H16" s="286">
        <f t="shared" si="0"/>
        <v>135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AE16" s="1754">
        <f t="shared" si="2"/>
      </c>
      <c r="AF16" s="1754">
        <f t="shared" si="3"/>
      </c>
      <c r="AG16" s="1754">
        <f t="shared" si="4"/>
      </c>
      <c r="AH16" s="1754">
        <f t="shared" si="1"/>
      </c>
      <c r="AI16" s="1754">
        <f t="shared" si="1"/>
      </c>
      <c r="AJ16" s="1754">
        <f t="shared" si="1"/>
      </c>
    </row>
    <row r="17" spans="1:36" s="5" customFormat="1" ht="24" customHeight="1">
      <c r="A17" s="290" t="s">
        <v>125</v>
      </c>
      <c r="B17" s="262" t="s">
        <v>117</v>
      </c>
      <c r="C17" s="1563"/>
      <c r="D17" s="1564"/>
      <c r="E17" s="1565"/>
      <c r="F17" s="88"/>
      <c r="G17" s="1566">
        <v>3</v>
      </c>
      <c r="H17" s="286">
        <f t="shared" si="0"/>
        <v>90</v>
      </c>
      <c r="I17" s="35"/>
      <c r="J17" s="271"/>
      <c r="K17" s="271"/>
      <c r="L17" s="271"/>
      <c r="M17" s="272"/>
      <c r="N17" s="37"/>
      <c r="O17" s="37"/>
      <c r="P17" s="26"/>
      <c r="Q17" s="26"/>
      <c r="R17" s="26"/>
      <c r="S17" s="23"/>
      <c r="AE17" s="1754">
        <f t="shared" si="2"/>
      </c>
      <c r="AF17" s="1754" t="s">
        <v>626</v>
      </c>
      <c r="AG17" s="1754">
        <f t="shared" si="4"/>
      </c>
      <c r="AH17" s="1754">
        <f t="shared" si="1"/>
      </c>
      <c r="AI17" s="1754">
        <f t="shared" si="1"/>
      </c>
      <c r="AJ17" s="1754">
        <f t="shared" si="1"/>
      </c>
    </row>
    <row r="18" spans="1:36" s="5" customFormat="1" ht="19.5" customHeight="1">
      <c r="A18" s="291"/>
      <c r="B18" s="265" t="s">
        <v>118</v>
      </c>
      <c r="C18" s="1567"/>
      <c r="D18" s="1568"/>
      <c r="E18" s="1569"/>
      <c r="F18" s="88"/>
      <c r="G18" s="100">
        <v>2</v>
      </c>
      <c r="H18" s="287">
        <f t="shared" si="0"/>
        <v>60</v>
      </c>
      <c r="I18" s="35"/>
      <c r="J18" s="37"/>
      <c r="K18" s="37"/>
      <c r="L18" s="37"/>
      <c r="M18" s="274"/>
      <c r="N18" s="37"/>
      <c r="O18" s="37"/>
      <c r="P18" s="59"/>
      <c r="Q18" s="26"/>
      <c r="R18" s="59"/>
      <c r="S18" s="23"/>
      <c r="AE18" s="1754">
        <f t="shared" si="2"/>
      </c>
      <c r="AF18" s="1754">
        <f t="shared" si="3"/>
      </c>
      <c r="AG18" s="1754">
        <f t="shared" si="4"/>
      </c>
      <c r="AH18" s="1754">
        <f t="shared" si="1"/>
      </c>
      <c r="AI18" s="1754">
        <f t="shared" si="1"/>
      </c>
      <c r="AJ18" s="1754">
        <f t="shared" si="1"/>
      </c>
    </row>
    <row r="19" spans="1:36" s="5" customFormat="1" ht="18.75">
      <c r="A19" s="290" t="s">
        <v>126</v>
      </c>
      <c r="B19" s="268" t="s">
        <v>121</v>
      </c>
      <c r="C19" s="1570"/>
      <c r="D19" s="21" t="s">
        <v>585</v>
      </c>
      <c r="E19" s="1571"/>
      <c r="F19" s="89"/>
      <c r="G19" s="1566">
        <v>1</v>
      </c>
      <c r="H19" s="286">
        <f t="shared" si="0"/>
        <v>30</v>
      </c>
      <c r="I19" s="35">
        <v>10</v>
      </c>
      <c r="J19" s="21">
        <v>10</v>
      </c>
      <c r="K19" s="21"/>
      <c r="L19" s="21"/>
      <c r="M19" s="111">
        <f>H19-I19</f>
        <v>20</v>
      </c>
      <c r="N19" s="1774"/>
      <c r="O19" s="1573">
        <v>1</v>
      </c>
      <c r="P19" s="26"/>
      <c r="Q19" s="26"/>
      <c r="R19" s="80"/>
      <c r="S19" s="81"/>
      <c r="V19" s="448">
        <v>1</v>
      </c>
      <c r="AE19" s="1754">
        <f t="shared" si="2"/>
      </c>
      <c r="AF19" s="1754" t="str">
        <f t="shared" si="3"/>
        <v>так</v>
      </c>
      <c r="AG19" s="1754">
        <f t="shared" si="4"/>
      </c>
      <c r="AH19" s="1754">
        <f t="shared" si="1"/>
      </c>
      <c r="AI19" s="1754">
        <f t="shared" si="1"/>
      </c>
      <c r="AJ19" s="1754">
        <f t="shared" si="1"/>
      </c>
    </row>
    <row r="20" spans="1:36" s="5" customFormat="1" ht="30" customHeight="1">
      <c r="A20" s="290" t="s">
        <v>127</v>
      </c>
      <c r="B20" s="277" t="s">
        <v>119</v>
      </c>
      <c r="C20" s="1558" t="s">
        <v>116</v>
      </c>
      <c r="D20" s="8"/>
      <c r="E20" s="107"/>
      <c r="F20" s="90"/>
      <c r="G20" s="1574">
        <v>4</v>
      </c>
      <c r="H20" s="286">
        <f t="shared" si="0"/>
        <v>120</v>
      </c>
      <c r="I20" s="8"/>
      <c r="J20" s="8"/>
      <c r="K20" s="26"/>
      <c r="L20" s="26"/>
      <c r="M20" s="26"/>
      <c r="N20" s="26"/>
      <c r="O20" s="27"/>
      <c r="P20" s="27"/>
      <c r="Q20" s="26"/>
      <c r="R20" s="26"/>
      <c r="S20" s="26"/>
      <c r="AE20" s="1754">
        <f>IF(N20&lt;&gt;"","так","")</f>
      </c>
      <c r="AF20" s="1754">
        <f t="shared" si="3"/>
      </c>
      <c r="AG20" s="1754">
        <f t="shared" si="4"/>
      </c>
      <c r="AH20" s="1754">
        <f t="shared" si="1"/>
      </c>
      <c r="AI20" s="1754">
        <f t="shared" si="1"/>
      </c>
      <c r="AJ20" s="1754">
        <f t="shared" si="1"/>
      </c>
    </row>
    <row r="21" spans="1:36" s="5" customFormat="1" ht="23.25" customHeight="1">
      <c r="A21" s="290" t="s">
        <v>128</v>
      </c>
      <c r="B21" s="262" t="s">
        <v>120</v>
      </c>
      <c r="C21" s="1575"/>
      <c r="D21" s="35"/>
      <c r="E21" s="84"/>
      <c r="F21" s="90"/>
      <c r="G21" s="1566">
        <v>4.5</v>
      </c>
      <c r="H21" s="286">
        <f t="shared" si="0"/>
        <v>135</v>
      </c>
      <c r="I21" s="35"/>
      <c r="J21" s="271"/>
      <c r="K21" s="271"/>
      <c r="L21" s="271"/>
      <c r="M21" s="272"/>
      <c r="N21" s="37"/>
      <c r="O21" s="26"/>
      <c r="P21" s="26"/>
      <c r="Q21" s="26"/>
      <c r="R21" s="27"/>
      <c r="S21" s="26"/>
      <c r="AE21" s="1754" t="s">
        <v>626</v>
      </c>
      <c r="AF21" s="1754">
        <f t="shared" si="3"/>
      </c>
      <c r="AG21" s="1754">
        <f t="shared" si="4"/>
      </c>
      <c r="AH21" s="1754">
        <f t="shared" si="1"/>
      </c>
      <c r="AI21" s="1754">
        <f t="shared" si="1"/>
      </c>
      <c r="AJ21" s="1754">
        <f t="shared" si="1"/>
      </c>
    </row>
    <row r="22" spans="1:36" s="5" customFormat="1" ht="23.25" customHeight="1">
      <c r="A22" s="482"/>
      <c r="B22" s="265" t="s">
        <v>118</v>
      </c>
      <c r="C22" s="1576"/>
      <c r="D22" s="35"/>
      <c r="E22" s="84"/>
      <c r="F22" s="91"/>
      <c r="G22" s="1577">
        <v>3</v>
      </c>
      <c r="H22" s="281">
        <f t="shared" si="0"/>
        <v>90</v>
      </c>
      <c r="I22" s="29"/>
      <c r="J22" s="282"/>
      <c r="K22" s="282"/>
      <c r="L22" s="282"/>
      <c r="M22" s="283"/>
      <c r="N22" s="37"/>
      <c r="O22" s="26"/>
      <c r="P22" s="26"/>
      <c r="Q22" s="26"/>
      <c r="R22" s="27"/>
      <c r="S22" s="26"/>
      <c r="AE22" s="1754">
        <f t="shared" si="2"/>
      </c>
      <c r="AF22" s="1754">
        <f t="shared" si="3"/>
      </c>
      <c r="AG22" s="1754">
        <f t="shared" si="4"/>
      </c>
      <c r="AH22" s="1754">
        <f t="shared" si="1"/>
      </c>
      <c r="AI22" s="1754">
        <f t="shared" si="1"/>
      </c>
      <c r="AJ22" s="1754">
        <f t="shared" si="1"/>
      </c>
    </row>
    <row r="23" spans="1:36" s="5" customFormat="1" ht="19.5" customHeight="1">
      <c r="A23" s="290" t="s">
        <v>129</v>
      </c>
      <c r="B23" s="268" t="s">
        <v>121</v>
      </c>
      <c r="C23" s="1578">
        <v>1</v>
      </c>
      <c r="D23" s="35"/>
      <c r="E23" s="84"/>
      <c r="F23" s="91"/>
      <c r="G23" s="1579">
        <v>1.5</v>
      </c>
      <c r="H23" s="284">
        <f t="shared" si="0"/>
        <v>45</v>
      </c>
      <c r="I23" s="29">
        <v>15</v>
      </c>
      <c r="J23" s="29">
        <v>15</v>
      </c>
      <c r="K23" s="29"/>
      <c r="L23" s="29"/>
      <c r="M23" s="285">
        <f>H23-I23</f>
        <v>30</v>
      </c>
      <c r="N23" s="27">
        <v>1</v>
      </c>
      <c r="O23" s="26"/>
      <c r="P23" s="26"/>
      <c r="Q23" s="26"/>
      <c r="R23" s="27"/>
      <c r="S23" s="26"/>
      <c r="V23" s="448">
        <v>1</v>
      </c>
      <c r="AE23" s="1754" t="str">
        <f t="shared" si="2"/>
        <v>так</v>
      </c>
      <c r="AF23" s="1754">
        <f t="shared" si="3"/>
      </c>
      <c r="AG23" s="1754">
        <f t="shared" si="4"/>
      </c>
      <c r="AH23" s="1754">
        <f t="shared" si="1"/>
      </c>
      <c r="AI23" s="1754">
        <f t="shared" si="1"/>
      </c>
      <c r="AJ23" s="1754">
        <f t="shared" si="1"/>
      </c>
    </row>
    <row r="24" spans="1:36" s="5" customFormat="1" ht="33" customHeight="1" thickBot="1">
      <c r="A24" s="401" t="s">
        <v>130</v>
      </c>
      <c r="B24" s="353" t="s">
        <v>558</v>
      </c>
      <c r="C24" s="29" t="s">
        <v>116</v>
      </c>
      <c r="D24" s="29"/>
      <c r="E24" s="402"/>
      <c r="F24" s="403"/>
      <c r="G24" s="1580">
        <v>3.5</v>
      </c>
      <c r="H24" s="404">
        <f t="shared" si="0"/>
        <v>105</v>
      </c>
      <c r="I24" s="405"/>
      <c r="J24" s="405"/>
      <c r="K24" s="405"/>
      <c r="L24" s="405"/>
      <c r="M24" s="405"/>
      <c r="N24" s="405"/>
      <c r="O24" s="405"/>
      <c r="P24" s="405"/>
      <c r="Q24" s="405"/>
      <c r="R24" s="407"/>
      <c r="S24" s="405"/>
      <c r="AE24" s="1754">
        <f t="shared" si="2"/>
      </c>
      <c r="AF24" s="1754">
        <f t="shared" si="3"/>
      </c>
      <c r="AG24" s="1754">
        <f t="shared" si="4"/>
      </c>
      <c r="AH24" s="1754">
        <f t="shared" si="1"/>
      </c>
      <c r="AI24" s="1754">
        <f t="shared" si="1"/>
      </c>
      <c r="AJ24" s="1754">
        <f t="shared" si="1"/>
      </c>
    </row>
    <row r="25" spans="1:36" s="5" customFormat="1" ht="38.25" customHeight="1">
      <c r="A25" s="401" t="s">
        <v>130</v>
      </c>
      <c r="B25" s="1544" t="s">
        <v>211</v>
      </c>
      <c r="C25" s="1545"/>
      <c r="D25" s="1545" t="s">
        <v>589</v>
      </c>
      <c r="E25" s="1545"/>
      <c r="F25" s="1545"/>
      <c r="G25" s="1545">
        <v>4.5</v>
      </c>
      <c r="H25" s="1545"/>
      <c r="I25" s="1545"/>
      <c r="J25" s="1545"/>
      <c r="K25" s="1545"/>
      <c r="L25" s="1545"/>
      <c r="M25" s="1545"/>
      <c r="N25" s="405" t="s">
        <v>212</v>
      </c>
      <c r="O25" s="1545" t="s">
        <v>212</v>
      </c>
      <c r="P25" s="1545" t="s">
        <v>212</v>
      </c>
      <c r="Q25" s="405"/>
      <c r="R25" s="1545"/>
      <c r="S25" s="1546"/>
      <c r="AE25" s="1754" t="str">
        <f t="shared" si="2"/>
        <v>так</v>
      </c>
      <c r="AF25" s="1754" t="str">
        <f t="shared" si="3"/>
        <v>так</v>
      </c>
      <c r="AG25" s="1754" t="str">
        <f t="shared" si="4"/>
        <v>так</v>
      </c>
      <c r="AH25" s="1754">
        <f t="shared" si="1"/>
      </c>
      <c r="AI25" s="1754">
        <f t="shared" si="1"/>
      </c>
      <c r="AJ25" s="1754">
        <f t="shared" si="1"/>
      </c>
    </row>
    <row r="26" spans="1:36" s="5" customFormat="1" ht="30" customHeight="1" thickBot="1">
      <c r="A26" s="511"/>
      <c r="B26" s="1547" t="s">
        <v>211</v>
      </c>
      <c r="C26" s="1548"/>
      <c r="D26" s="1549" t="s">
        <v>590</v>
      </c>
      <c r="E26" s="1548"/>
      <c r="F26" s="1548"/>
      <c r="G26" s="1548"/>
      <c r="H26" s="1548"/>
      <c r="I26" s="1548"/>
      <c r="J26" s="1548"/>
      <c r="K26" s="1548"/>
      <c r="L26" s="1548"/>
      <c r="M26" s="17"/>
      <c r="N26" s="26"/>
      <c r="O26" s="17"/>
      <c r="P26" s="17"/>
      <c r="Q26" s="26" t="s">
        <v>111</v>
      </c>
      <c r="R26" s="17" t="s">
        <v>111</v>
      </c>
      <c r="S26" s="17" t="s">
        <v>111</v>
      </c>
      <c r="AE26" s="1754">
        <f t="shared" si="2"/>
      </c>
      <c r="AF26" s="1754">
        <f t="shared" si="3"/>
      </c>
      <c r="AG26" s="1754">
        <f t="shared" si="4"/>
      </c>
      <c r="AH26" s="1754" t="str">
        <f t="shared" si="1"/>
        <v>так</v>
      </c>
      <c r="AI26" s="1754" t="str">
        <f t="shared" si="1"/>
        <v>так</v>
      </c>
      <c r="AJ26" s="1754" t="str">
        <f t="shared" si="1"/>
        <v>так</v>
      </c>
    </row>
    <row r="27" spans="1:36" s="5" customFormat="1" ht="33.75" customHeight="1">
      <c r="A27" s="2120" t="s">
        <v>247</v>
      </c>
      <c r="B27" s="2121"/>
      <c r="C27" s="2122"/>
      <c r="D27" s="2123"/>
      <c r="E27" s="33"/>
      <c r="F27" s="512"/>
      <c r="G27" s="349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4"/>
      <c r="S27" s="34"/>
      <c r="AE27" s="1754">
        <f t="shared" si="2"/>
      </c>
      <c r="AF27" s="1754">
        <f t="shared" si="3"/>
      </c>
      <c r="AG27" s="1754">
        <f t="shared" si="4"/>
      </c>
      <c r="AH27" s="1754">
        <f t="shared" si="1"/>
      </c>
      <c r="AI27" s="1754">
        <f t="shared" si="1"/>
      </c>
      <c r="AJ27" s="1754">
        <f t="shared" si="1"/>
      </c>
    </row>
    <row r="28" spans="1:36" s="5" customFormat="1" ht="16.5" thickBot="1">
      <c r="A28" s="35"/>
      <c r="B28" s="66"/>
      <c r="C28" s="35"/>
      <c r="D28" s="35"/>
      <c r="E28" s="35"/>
      <c r="F28" s="38"/>
      <c r="G28" s="13"/>
      <c r="H28" s="35"/>
      <c r="I28" s="35"/>
      <c r="J28" s="35"/>
      <c r="K28" s="35"/>
      <c r="L28" s="35"/>
      <c r="M28" s="35"/>
      <c r="N28" s="35"/>
      <c r="O28" s="37"/>
      <c r="P28" s="37"/>
      <c r="Q28" s="37"/>
      <c r="R28" s="37"/>
      <c r="S28" s="37"/>
      <c r="AE28" s="1754">
        <f t="shared" si="2"/>
      </c>
      <c r="AF28" s="1754">
        <f t="shared" si="3"/>
      </c>
      <c r="AG28" s="1754">
        <f t="shared" si="4"/>
      </c>
      <c r="AH28" s="1754">
        <f t="shared" si="1"/>
      </c>
      <c r="AI28" s="1754">
        <f t="shared" si="1"/>
      </c>
      <c r="AJ28" s="1754">
        <f t="shared" si="1"/>
      </c>
    </row>
    <row r="29" spans="1:36" s="5" customFormat="1" ht="23.25" customHeight="1" thickBot="1">
      <c r="A29" s="2047" t="s">
        <v>64</v>
      </c>
      <c r="B29" s="2048"/>
      <c r="C29" s="245"/>
      <c r="D29" s="246"/>
      <c r="E29" s="246"/>
      <c r="F29" s="247"/>
      <c r="G29" s="1543">
        <f>G30+G31</f>
        <v>30.5</v>
      </c>
      <c r="H29" s="248">
        <f>G29*30</f>
        <v>915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50"/>
      <c r="S29" s="251"/>
      <c r="T29" s="193"/>
      <c r="AE29" s="1754">
        <f t="shared" si="2"/>
      </c>
      <c r="AF29" s="1754">
        <f t="shared" si="3"/>
      </c>
      <c r="AG29" s="1754">
        <f t="shared" si="4"/>
      </c>
      <c r="AH29" s="1754">
        <f t="shared" si="4"/>
      </c>
      <c r="AI29" s="1754">
        <f t="shared" si="4"/>
      </c>
      <c r="AJ29" s="1754">
        <f t="shared" si="4"/>
      </c>
    </row>
    <row r="30" spans="1:36" ht="19.5" thickBot="1">
      <c r="A30" s="2047" t="s">
        <v>60</v>
      </c>
      <c r="B30" s="2048"/>
      <c r="C30" s="129"/>
      <c r="D30" s="129"/>
      <c r="E30" s="129"/>
      <c r="F30" s="129"/>
      <c r="G30" s="374">
        <f>G14+G16+G18+G20+G22+G24</f>
        <v>22</v>
      </c>
      <c r="H30" s="248">
        <f>G30*30</f>
        <v>660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91"/>
      <c r="S30" s="194"/>
      <c r="T30" s="195"/>
      <c r="AE30" s="1754">
        <f t="shared" si="2"/>
      </c>
      <c r="AF30" s="1754">
        <f t="shared" si="3"/>
      </c>
      <c r="AG30" s="1754">
        <f t="shared" si="4"/>
      </c>
      <c r="AH30" s="1754">
        <f t="shared" si="4"/>
      </c>
      <c r="AI30" s="1754">
        <f t="shared" si="4"/>
      </c>
      <c r="AJ30" s="1754">
        <f t="shared" si="4"/>
      </c>
    </row>
    <row r="31" spans="1:36" ht="21" customHeight="1" thickBot="1">
      <c r="A31" s="2036" t="s">
        <v>61</v>
      </c>
      <c r="B31" s="2037"/>
      <c r="C31" s="11"/>
      <c r="D31" s="11"/>
      <c r="E31" s="11"/>
      <c r="F31" s="11"/>
      <c r="G31" s="1775">
        <f>G15+G19+G23+G25</f>
        <v>8.5</v>
      </c>
      <c r="H31" s="11">
        <f>G31*30</f>
        <v>255</v>
      </c>
      <c r="I31" s="11">
        <f>SUMIF($B$13:$B$25,"=* ДДМА*",I13:I25)</f>
        <v>41</v>
      </c>
      <c r="J31" s="11">
        <f>SUMIF($B$13:$B$25,"=* ДДМА*",J13:J25)</f>
        <v>25</v>
      </c>
      <c r="K31" s="11">
        <f>SUMIF($B$13:$B$25,"=* ДДМА*",K13:K25)</f>
        <v>0</v>
      </c>
      <c r="L31" s="11">
        <f>SUMIF($B$13:$B$25,"=* ДДМА*",L13:L25)</f>
        <v>16</v>
      </c>
      <c r="M31" s="11">
        <f>SUMIF($B$13:$B$25,"=* ДДМА*",M13:M25)</f>
        <v>79</v>
      </c>
      <c r="N31" s="1776">
        <f>SUMIF($B$13:$B$25,"=* ДДМА*",N13:N25)+2</f>
        <v>3</v>
      </c>
      <c r="O31" s="1776">
        <f>SUMIF($B$13:$B$25,"=* ДДМА*",O13:O25)+2</f>
        <v>3</v>
      </c>
      <c r="P31" s="1776">
        <f>SUMIF($B$13:$B$25,"=* ДДМА*",P13:P25)+2</f>
        <v>2</v>
      </c>
      <c r="Q31" s="11">
        <f>SUMIF($B$13:$B$25,"=* ДДМА*",Q13:Q25)</f>
        <v>0</v>
      </c>
      <c r="R31" s="11">
        <f>SUMIF($B$13:$B$25,"=* ДДМА*",R13:R25)</f>
        <v>0</v>
      </c>
      <c r="S31" s="129">
        <f>SUMIF($B$13:$B$25,"=* ДДМА*",S13:S25)</f>
        <v>2</v>
      </c>
      <c r="T31" s="145"/>
      <c r="AE31" s="1754"/>
      <c r="AF31" s="1754"/>
      <c r="AG31" s="1754"/>
      <c r="AH31" s="1754"/>
      <c r="AI31" s="1754"/>
      <c r="AJ31" s="1754"/>
    </row>
    <row r="32" spans="1:36" ht="30" customHeight="1" thickBot="1">
      <c r="A32" s="2066" t="s">
        <v>63</v>
      </c>
      <c r="B32" s="2067"/>
      <c r="C32" s="2067"/>
      <c r="D32" s="2067"/>
      <c r="E32" s="2067"/>
      <c r="F32" s="2067"/>
      <c r="G32" s="2067"/>
      <c r="H32" s="2067"/>
      <c r="I32" s="2067"/>
      <c r="J32" s="2067"/>
      <c r="K32" s="2067"/>
      <c r="L32" s="2067"/>
      <c r="M32" s="2067"/>
      <c r="N32" s="2067"/>
      <c r="O32" s="2067"/>
      <c r="P32" s="2067"/>
      <c r="Q32" s="2067"/>
      <c r="R32" s="2067"/>
      <c r="S32" s="2067"/>
      <c r="T32" s="2068"/>
      <c r="AE32" s="1754">
        <f t="shared" si="2"/>
      </c>
      <c r="AF32" s="1754">
        <f t="shared" si="3"/>
      </c>
      <c r="AG32" s="1754">
        <f t="shared" si="4"/>
      </c>
      <c r="AH32" s="1754">
        <f t="shared" si="4"/>
      </c>
      <c r="AI32" s="1754">
        <f t="shared" si="4"/>
      </c>
      <c r="AJ32" s="1754">
        <f t="shared" si="4"/>
      </c>
    </row>
    <row r="33" spans="1:36" ht="35.25" customHeight="1">
      <c r="A33" s="1777" t="s">
        <v>131</v>
      </c>
      <c r="B33" s="1778" t="s">
        <v>185</v>
      </c>
      <c r="C33" s="348"/>
      <c r="D33" s="348"/>
      <c r="E33" s="348"/>
      <c r="F33" s="348"/>
      <c r="G33" s="349">
        <v>4</v>
      </c>
      <c r="H33" s="242">
        <f aca="true" t="shared" si="5" ref="H33:H58">G33*30</f>
        <v>120</v>
      </c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7"/>
      <c r="AE33" s="1754">
        <f t="shared" si="2"/>
      </c>
      <c r="AF33" s="1754">
        <f t="shared" si="3"/>
      </c>
      <c r="AG33" s="1754">
        <f t="shared" si="4"/>
      </c>
      <c r="AH33" s="1754">
        <f t="shared" si="4"/>
      </c>
      <c r="AI33" s="1754">
        <f t="shared" si="4"/>
      </c>
      <c r="AJ33" s="1754">
        <f t="shared" si="4"/>
      </c>
    </row>
    <row r="34" spans="1:36" s="12" customFormat="1" ht="33" customHeight="1">
      <c r="A34" s="289" t="s">
        <v>186</v>
      </c>
      <c r="B34" s="1779" t="s">
        <v>122</v>
      </c>
      <c r="C34" s="36"/>
      <c r="D34" s="36"/>
      <c r="E34" s="112"/>
      <c r="F34" s="112"/>
      <c r="G34" s="93">
        <v>2</v>
      </c>
      <c r="H34" s="103">
        <f t="shared" si="5"/>
        <v>60</v>
      </c>
      <c r="I34" s="31"/>
      <c r="J34" s="31"/>
      <c r="K34" s="32"/>
      <c r="L34" s="32"/>
      <c r="M34" s="33"/>
      <c r="N34" s="33"/>
      <c r="O34" s="34"/>
      <c r="P34" s="34"/>
      <c r="Q34" s="46"/>
      <c r="R34" s="34"/>
      <c r="S34" s="34"/>
      <c r="AE34" s="1754">
        <f t="shared" si="2"/>
      </c>
      <c r="AF34" s="1754">
        <f t="shared" si="3"/>
      </c>
      <c r="AG34" s="1754">
        <f t="shared" si="4"/>
      </c>
      <c r="AH34" s="1754">
        <f t="shared" si="4"/>
      </c>
      <c r="AI34" s="1754">
        <f t="shared" si="4"/>
      </c>
      <c r="AJ34" s="1754">
        <f t="shared" si="4"/>
      </c>
    </row>
    <row r="35" spans="1:36" s="12" customFormat="1" ht="18.75" customHeight="1">
      <c r="A35" s="290" t="s">
        <v>187</v>
      </c>
      <c r="B35" s="1780" t="s">
        <v>108</v>
      </c>
      <c r="C35" s="239"/>
      <c r="D35" s="240"/>
      <c r="E35" s="302"/>
      <c r="F35" s="241"/>
      <c r="G35" s="92">
        <v>2</v>
      </c>
      <c r="H35" s="114">
        <f t="shared" si="5"/>
        <v>60</v>
      </c>
      <c r="I35" s="59"/>
      <c r="J35" s="59"/>
      <c r="K35" s="60"/>
      <c r="L35" s="60"/>
      <c r="M35" s="79"/>
      <c r="N35" s="79"/>
      <c r="O35" s="34"/>
      <c r="P35" s="69"/>
      <c r="Q35" s="1781"/>
      <c r="R35" s="69"/>
      <c r="S35" s="69"/>
      <c r="AE35" s="1754">
        <f t="shared" si="2"/>
      </c>
      <c r="AF35" s="1754">
        <f t="shared" si="3"/>
      </c>
      <c r="AG35" s="1754">
        <f t="shared" si="4"/>
      </c>
      <c r="AH35" s="1754">
        <f t="shared" si="4"/>
      </c>
      <c r="AI35" s="1754">
        <f t="shared" si="4"/>
      </c>
      <c r="AJ35" s="1754" t="s">
        <v>626</v>
      </c>
    </row>
    <row r="36" spans="1:36" s="12" customFormat="1" ht="18.75" customHeight="1">
      <c r="A36" s="8"/>
      <c r="B36" s="66" t="s">
        <v>59</v>
      </c>
      <c r="C36" s="239"/>
      <c r="D36" s="240"/>
      <c r="E36" s="302"/>
      <c r="F36" s="241"/>
      <c r="G36" s="92">
        <v>0.5</v>
      </c>
      <c r="H36" s="114">
        <f t="shared" si="5"/>
        <v>15</v>
      </c>
      <c r="I36" s="59"/>
      <c r="J36" s="59"/>
      <c r="K36" s="60"/>
      <c r="L36" s="60"/>
      <c r="M36" s="79"/>
      <c r="N36" s="79"/>
      <c r="O36" s="34"/>
      <c r="P36" s="69"/>
      <c r="Q36" s="1781"/>
      <c r="R36" s="69"/>
      <c r="S36" s="69"/>
      <c r="AE36" s="1754">
        <f t="shared" si="2"/>
      </c>
      <c r="AF36" s="1754">
        <f t="shared" si="3"/>
      </c>
      <c r="AG36" s="1754">
        <f t="shared" si="4"/>
      </c>
      <c r="AH36" s="1754">
        <f t="shared" si="4"/>
      </c>
      <c r="AI36" s="1754">
        <f t="shared" si="4"/>
      </c>
      <c r="AJ36" s="1754">
        <f t="shared" si="4"/>
      </c>
    </row>
    <row r="37" spans="1:36" s="12" customFormat="1" ht="18.75" customHeight="1">
      <c r="A37" s="290" t="s">
        <v>188</v>
      </c>
      <c r="B37" s="45" t="s">
        <v>189</v>
      </c>
      <c r="C37" s="32" t="s">
        <v>588</v>
      </c>
      <c r="D37" s="240"/>
      <c r="E37" s="302"/>
      <c r="F37" s="241"/>
      <c r="G37" s="92">
        <v>1.5</v>
      </c>
      <c r="H37" s="114">
        <f t="shared" si="5"/>
        <v>45</v>
      </c>
      <c r="I37" s="242">
        <v>16</v>
      </c>
      <c r="J37" s="242">
        <v>8</v>
      </c>
      <c r="K37" s="243">
        <v>8</v>
      </c>
      <c r="L37" s="243"/>
      <c r="M37" s="18">
        <f>H37-I37</f>
        <v>29</v>
      </c>
      <c r="N37" s="79"/>
      <c r="O37" s="34"/>
      <c r="P37" s="69"/>
      <c r="Q37" s="1781"/>
      <c r="R37" s="69"/>
      <c r="S37" s="244">
        <v>2</v>
      </c>
      <c r="V37" s="445">
        <v>2</v>
      </c>
      <c r="AE37" s="1754">
        <f t="shared" si="2"/>
      </c>
      <c r="AF37" s="1754">
        <f t="shared" si="3"/>
      </c>
      <c r="AG37" s="1754">
        <f t="shared" si="4"/>
      </c>
      <c r="AH37" s="1754">
        <f t="shared" si="4"/>
      </c>
      <c r="AI37" s="1754">
        <f t="shared" si="4"/>
      </c>
      <c r="AJ37" s="1754" t="str">
        <f t="shared" si="4"/>
        <v>так</v>
      </c>
    </row>
    <row r="38" spans="1:36" s="12" customFormat="1" ht="18.75" customHeight="1">
      <c r="A38" s="290" t="s">
        <v>132</v>
      </c>
      <c r="B38" s="1583" t="s">
        <v>243</v>
      </c>
      <c r="C38" s="1584"/>
      <c r="D38" s="1584"/>
      <c r="E38" s="1584"/>
      <c r="F38" s="1584"/>
      <c r="G38" s="1585">
        <v>3</v>
      </c>
      <c r="H38" s="1585">
        <f>G38*30</f>
        <v>90</v>
      </c>
      <c r="I38" s="1586"/>
      <c r="J38" s="1584"/>
      <c r="K38" s="1584"/>
      <c r="L38" s="1584"/>
      <c r="M38" s="1584"/>
      <c r="N38" s="79"/>
      <c r="O38" s="34"/>
      <c r="P38" s="69"/>
      <c r="Q38" s="1781"/>
      <c r="R38" s="69"/>
      <c r="S38" s="244"/>
      <c r="V38" s="445"/>
      <c r="AE38" s="1754" t="s">
        <v>626</v>
      </c>
      <c r="AF38" s="1754">
        <f t="shared" si="3"/>
      </c>
      <c r="AG38" s="1754">
        <f t="shared" si="4"/>
      </c>
      <c r="AH38" s="1754">
        <f t="shared" si="4"/>
      </c>
      <c r="AI38" s="1754">
        <f t="shared" si="4"/>
      </c>
      <c r="AJ38" s="1754">
        <f t="shared" si="4"/>
      </c>
    </row>
    <row r="39" spans="1:36" s="12" customFormat="1" ht="18.75" customHeight="1">
      <c r="A39" s="290"/>
      <c r="B39" s="1550" t="s">
        <v>59</v>
      </c>
      <c r="C39" s="1587"/>
      <c r="D39" s="1587"/>
      <c r="E39" s="1587"/>
      <c r="F39" s="1587"/>
      <c r="G39" s="92">
        <v>2</v>
      </c>
      <c r="H39" s="114">
        <f>G39*30</f>
        <v>60</v>
      </c>
      <c r="I39" s="1588"/>
      <c r="J39" s="1587"/>
      <c r="K39" s="1587"/>
      <c r="L39" s="1587"/>
      <c r="M39" s="1587"/>
      <c r="N39" s="79"/>
      <c r="O39" s="34"/>
      <c r="P39" s="69"/>
      <c r="Q39" s="1781"/>
      <c r="R39" s="69"/>
      <c r="S39" s="244"/>
      <c r="V39" s="445"/>
      <c r="AE39" s="1754">
        <f t="shared" si="2"/>
      </c>
      <c r="AF39" s="1754">
        <f t="shared" si="3"/>
      </c>
      <c r="AG39" s="1754">
        <f t="shared" si="4"/>
      </c>
      <c r="AH39" s="1754">
        <f t="shared" si="4"/>
      </c>
      <c r="AI39" s="1754">
        <f t="shared" si="4"/>
      </c>
      <c r="AJ39" s="1754">
        <f t="shared" si="4"/>
      </c>
    </row>
    <row r="40" spans="1:36" s="12" customFormat="1" ht="18.75" customHeight="1">
      <c r="A40" s="290" t="s">
        <v>133</v>
      </c>
      <c r="B40" s="45" t="s">
        <v>248</v>
      </c>
      <c r="C40" s="1587"/>
      <c r="D40" s="1589">
        <v>1</v>
      </c>
      <c r="E40" s="1587"/>
      <c r="F40" s="1587"/>
      <c r="G40" s="92">
        <v>1</v>
      </c>
      <c r="H40" s="1590">
        <f>G40*30</f>
        <v>30</v>
      </c>
      <c r="I40" s="1589">
        <f>J40+K40+L40</f>
        <v>14</v>
      </c>
      <c r="J40" s="1589">
        <v>8</v>
      </c>
      <c r="K40" s="1589"/>
      <c r="L40" s="1589">
        <v>6</v>
      </c>
      <c r="M40" s="1589">
        <f>H40-I40</f>
        <v>16</v>
      </c>
      <c r="N40" s="35">
        <v>1</v>
      </c>
      <c r="O40" s="34"/>
      <c r="P40" s="69"/>
      <c r="Q40" s="1781"/>
      <c r="R40" s="69"/>
      <c r="S40" s="244"/>
      <c r="V40" s="445">
        <v>1</v>
      </c>
      <c r="AE40" s="1754" t="str">
        <f t="shared" si="2"/>
        <v>так</v>
      </c>
      <c r="AF40" s="1754">
        <f t="shared" si="3"/>
      </c>
      <c r="AG40" s="1754">
        <f t="shared" si="4"/>
      </c>
      <c r="AH40" s="1754">
        <f t="shared" si="4"/>
      </c>
      <c r="AI40" s="1754">
        <f t="shared" si="4"/>
      </c>
      <c r="AJ40" s="1754">
        <f t="shared" si="4"/>
      </c>
    </row>
    <row r="41" spans="1:36" s="1591" customFormat="1" ht="22.5" customHeight="1">
      <c r="A41" s="290" t="s">
        <v>134</v>
      </c>
      <c r="B41" s="41" t="s">
        <v>41</v>
      </c>
      <c r="C41" s="32"/>
      <c r="D41" s="36"/>
      <c r="E41" s="112"/>
      <c r="F41" s="96"/>
      <c r="G41" s="92">
        <v>7</v>
      </c>
      <c r="H41" s="103">
        <f t="shared" si="5"/>
        <v>210</v>
      </c>
      <c r="I41" s="31"/>
      <c r="J41" s="31"/>
      <c r="K41" s="32"/>
      <c r="L41" s="32"/>
      <c r="M41" s="33"/>
      <c r="N41" s="33"/>
      <c r="O41" s="34"/>
      <c r="P41" s="34"/>
      <c r="Q41" s="46"/>
      <c r="R41" s="34"/>
      <c r="S41" s="34"/>
      <c r="V41" s="1592"/>
      <c r="AE41" s="1754">
        <f t="shared" si="2"/>
      </c>
      <c r="AF41" s="1754" t="s">
        <v>626</v>
      </c>
      <c r="AG41" s="1754">
        <f t="shared" si="4"/>
      </c>
      <c r="AH41" s="1754">
        <f t="shared" si="4"/>
      </c>
      <c r="AI41" s="1754">
        <f t="shared" si="4"/>
      </c>
      <c r="AJ41" s="1754">
        <f t="shared" si="4"/>
      </c>
    </row>
    <row r="42" spans="1:36" s="1591" customFormat="1" ht="24.75" customHeight="1">
      <c r="A42" s="290"/>
      <c r="B42" s="66" t="s">
        <v>59</v>
      </c>
      <c r="C42" s="1673"/>
      <c r="D42" s="1658"/>
      <c r="E42" s="1659"/>
      <c r="F42" s="1660"/>
      <c r="G42" s="92">
        <v>3.5</v>
      </c>
      <c r="H42" s="103">
        <f t="shared" si="5"/>
        <v>105</v>
      </c>
      <c r="I42" s="23"/>
      <c r="J42" s="1674"/>
      <c r="K42" s="1673"/>
      <c r="L42" s="1673"/>
      <c r="M42" s="23"/>
      <c r="N42" s="23"/>
      <c r="O42" s="24"/>
      <c r="P42" s="24"/>
      <c r="Q42" s="46"/>
      <c r="R42" s="1657"/>
      <c r="S42" s="1657"/>
      <c r="V42" s="1592"/>
      <c r="AE42" s="1754">
        <f t="shared" si="2"/>
      </c>
      <c r="AF42" s="1754">
        <f t="shared" si="3"/>
      </c>
      <c r="AG42" s="1754">
        <f t="shared" si="4"/>
      </c>
      <c r="AH42" s="1754">
        <f t="shared" si="4"/>
      </c>
      <c r="AI42" s="1754">
        <f t="shared" si="4"/>
      </c>
      <c r="AJ42" s="1754">
        <f t="shared" si="4"/>
      </c>
    </row>
    <row r="43" spans="1:36" s="1591" customFormat="1" ht="22.5" customHeight="1">
      <c r="A43" s="290" t="s">
        <v>244</v>
      </c>
      <c r="B43" s="66" t="s">
        <v>92</v>
      </c>
      <c r="C43" s="14"/>
      <c r="D43" s="14" t="s">
        <v>585</v>
      </c>
      <c r="E43" s="300"/>
      <c r="F43" s="1660"/>
      <c r="G43" s="93">
        <v>3.5</v>
      </c>
      <c r="H43" s="103">
        <f t="shared" si="5"/>
        <v>105</v>
      </c>
      <c r="I43" s="35">
        <f>SUM(J43:L43)</f>
        <v>36</v>
      </c>
      <c r="J43" s="16">
        <v>18</v>
      </c>
      <c r="K43" s="14">
        <v>18</v>
      </c>
      <c r="L43" s="14"/>
      <c r="M43" s="35">
        <f>H43-I43</f>
        <v>69</v>
      </c>
      <c r="N43" s="35"/>
      <c r="O43" s="22">
        <v>4</v>
      </c>
      <c r="P43" s="37"/>
      <c r="Q43" s="46"/>
      <c r="R43" s="1657"/>
      <c r="S43" s="1657"/>
      <c r="V43" s="1592">
        <v>1</v>
      </c>
      <c r="W43" s="1591" t="s">
        <v>580</v>
      </c>
      <c r="AE43" s="1754">
        <f t="shared" si="2"/>
      </c>
      <c r="AF43" s="1754" t="str">
        <f t="shared" si="3"/>
        <v>так</v>
      </c>
      <c r="AG43" s="1754">
        <f t="shared" si="4"/>
      </c>
      <c r="AH43" s="1754">
        <f t="shared" si="4"/>
      </c>
      <c r="AI43" s="1754">
        <f t="shared" si="4"/>
      </c>
      <c r="AJ43" s="1754">
        <f t="shared" si="4"/>
      </c>
    </row>
    <row r="44" spans="1:36" s="12" customFormat="1" ht="29.25" customHeight="1">
      <c r="A44" s="290" t="s">
        <v>135</v>
      </c>
      <c r="B44" s="1782" t="s">
        <v>249</v>
      </c>
      <c r="C44" s="15"/>
      <c r="D44" s="14"/>
      <c r="E44" s="300"/>
      <c r="F44" s="94"/>
      <c r="G44" s="99">
        <v>3</v>
      </c>
      <c r="H44" s="103">
        <f t="shared" si="5"/>
        <v>90</v>
      </c>
      <c r="I44" s="31"/>
      <c r="J44" s="16"/>
      <c r="K44" s="14"/>
      <c r="L44" s="14"/>
      <c r="M44" s="35"/>
      <c r="N44" s="35"/>
      <c r="O44" s="69"/>
      <c r="P44" s="69"/>
      <c r="Q44" s="46"/>
      <c r="R44" s="69"/>
      <c r="S44" s="69"/>
      <c r="V44" s="445"/>
      <c r="AE44" s="1754">
        <f t="shared" si="2"/>
      </c>
      <c r="AF44" s="1754">
        <f t="shared" si="3"/>
      </c>
      <c r="AG44" s="1754">
        <f t="shared" si="4"/>
      </c>
      <c r="AH44" s="1754">
        <f t="shared" si="4"/>
      </c>
      <c r="AI44" s="1754">
        <f t="shared" si="4"/>
      </c>
      <c r="AJ44" s="1754">
        <f t="shared" si="4"/>
      </c>
    </row>
    <row r="45" spans="1:36" s="12" customFormat="1" ht="32.25" customHeight="1">
      <c r="A45" s="290" t="s">
        <v>136</v>
      </c>
      <c r="B45" s="63" t="s">
        <v>214</v>
      </c>
      <c r="C45" s="15"/>
      <c r="D45" s="15"/>
      <c r="E45" s="97"/>
      <c r="F45" s="97"/>
      <c r="G45" s="93">
        <v>2.5</v>
      </c>
      <c r="H45" s="103">
        <f>G45*30</f>
        <v>75</v>
      </c>
      <c r="I45" s="16"/>
      <c r="J45" s="49"/>
      <c r="K45" s="50"/>
      <c r="L45" s="50"/>
      <c r="M45" s="29"/>
      <c r="N45" s="29"/>
      <c r="O45" s="37"/>
      <c r="P45" s="37"/>
      <c r="Q45" s="46"/>
      <c r="R45" s="37"/>
      <c r="S45" s="37"/>
      <c r="T45" s="379"/>
      <c r="V45" s="445"/>
      <c r="AE45" s="1754">
        <f t="shared" si="2"/>
      </c>
      <c r="AF45" s="1754">
        <f t="shared" si="3"/>
      </c>
      <c r="AG45" s="1754" t="s">
        <v>626</v>
      </c>
      <c r="AH45" s="1754">
        <f t="shared" si="4"/>
      </c>
      <c r="AI45" s="1754">
        <f t="shared" si="4"/>
      </c>
      <c r="AJ45" s="1754">
        <f t="shared" si="4"/>
      </c>
    </row>
    <row r="46" spans="1:36" s="12" customFormat="1" ht="20.25" customHeight="1">
      <c r="A46" s="350"/>
      <c r="B46" s="66" t="s">
        <v>59</v>
      </c>
      <c r="C46" s="36"/>
      <c r="D46" s="36"/>
      <c r="E46" s="112"/>
      <c r="F46" s="112"/>
      <c r="G46" s="93">
        <v>0.5</v>
      </c>
      <c r="H46" s="103">
        <f>G46*30</f>
        <v>15</v>
      </c>
      <c r="I46" s="31"/>
      <c r="J46" s="49"/>
      <c r="K46" s="50"/>
      <c r="L46" s="50"/>
      <c r="M46" s="29"/>
      <c r="N46" s="29"/>
      <c r="O46" s="34"/>
      <c r="P46" s="34"/>
      <c r="Q46" s="46"/>
      <c r="R46" s="34"/>
      <c r="S46" s="34"/>
      <c r="T46" s="379"/>
      <c r="V46" s="445"/>
      <c r="AE46" s="1754">
        <f t="shared" si="2"/>
      </c>
      <c r="AF46" s="1754">
        <f t="shared" si="3"/>
      </c>
      <c r="AG46" s="1754">
        <f t="shared" si="4"/>
      </c>
      <c r="AH46" s="1754">
        <f t="shared" si="4"/>
      </c>
      <c r="AI46" s="1754">
        <f t="shared" si="4"/>
      </c>
      <c r="AJ46" s="1754">
        <f t="shared" si="4"/>
      </c>
    </row>
    <row r="47" spans="1:36" s="1523" customFormat="1" ht="23.25" customHeight="1">
      <c r="A47" s="350"/>
      <c r="B47" s="66" t="s">
        <v>229</v>
      </c>
      <c r="C47" s="36"/>
      <c r="D47" s="36" t="s">
        <v>586</v>
      </c>
      <c r="E47" s="112"/>
      <c r="F47" s="112"/>
      <c r="G47" s="93">
        <v>2</v>
      </c>
      <c r="H47" s="103">
        <f>G47*30</f>
        <v>60</v>
      </c>
      <c r="I47" s="16">
        <f>J47+L47</f>
        <v>24</v>
      </c>
      <c r="J47" s="49">
        <v>16</v>
      </c>
      <c r="K47" s="50"/>
      <c r="L47" s="50">
        <v>8</v>
      </c>
      <c r="M47" s="388">
        <f>H47-I47</f>
        <v>36</v>
      </c>
      <c r="N47" s="29"/>
      <c r="O47" s="34"/>
      <c r="P47" s="34">
        <v>3</v>
      </c>
      <c r="Q47" s="46"/>
      <c r="R47" s="34"/>
      <c r="S47" s="34"/>
      <c r="U47" s="1537"/>
      <c r="V47" s="1524">
        <v>1</v>
      </c>
      <c r="AE47" s="1754">
        <f t="shared" si="2"/>
      </c>
      <c r="AF47" s="1754">
        <f t="shared" si="3"/>
      </c>
      <c r="AG47" s="1754" t="str">
        <f t="shared" si="4"/>
        <v>так</v>
      </c>
      <c r="AH47" s="1754">
        <f t="shared" si="4"/>
      </c>
      <c r="AI47" s="1754">
        <f t="shared" si="4"/>
      </c>
      <c r="AJ47" s="1754">
        <f t="shared" si="4"/>
      </c>
    </row>
    <row r="48" spans="1:36" s="12" customFormat="1" ht="51.75" customHeight="1">
      <c r="A48" s="350" t="s">
        <v>139</v>
      </c>
      <c r="B48" s="40" t="s">
        <v>267</v>
      </c>
      <c r="C48" s="36"/>
      <c r="D48" s="36"/>
      <c r="E48" s="112"/>
      <c r="F48" s="96"/>
      <c r="G48" s="92">
        <v>13.5</v>
      </c>
      <c r="H48" s="103">
        <f t="shared" si="5"/>
        <v>405</v>
      </c>
      <c r="I48" s="458"/>
      <c r="J48" s="458"/>
      <c r="K48" s="459"/>
      <c r="L48" s="459"/>
      <c r="M48" s="8"/>
      <c r="N48" s="35"/>
      <c r="O48" s="34"/>
      <c r="P48" s="34"/>
      <c r="Q48" s="46"/>
      <c r="R48" s="34"/>
      <c r="S48" s="34"/>
      <c r="V48" s="445"/>
      <c r="AE48" s="1754" t="s">
        <v>626</v>
      </c>
      <c r="AF48" s="1754">
        <f t="shared" si="3"/>
      </c>
      <c r="AG48" s="1754">
        <f t="shared" si="4"/>
      </c>
      <c r="AH48" s="1754">
        <f t="shared" si="4"/>
      </c>
      <c r="AI48" s="1754">
        <f t="shared" si="4"/>
      </c>
      <c r="AJ48" s="1754">
        <f t="shared" si="4"/>
      </c>
    </row>
    <row r="49" spans="1:36" s="12" customFormat="1" ht="25.5" customHeight="1">
      <c r="A49" s="400"/>
      <c r="B49" s="66" t="s">
        <v>51</v>
      </c>
      <c r="C49" s="1658"/>
      <c r="D49" s="1658"/>
      <c r="E49" s="1659"/>
      <c r="F49" s="1660"/>
      <c r="G49" s="92">
        <v>6.5</v>
      </c>
      <c r="H49" s="103">
        <f>G49*30</f>
        <v>195</v>
      </c>
      <c r="I49" s="242"/>
      <c r="J49" s="242"/>
      <c r="K49" s="243"/>
      <c r="L49" s="243"/>
      <c r="M49" s="53"/>
      <c r="N49" s="35"/>
      <c r="O49" s="34"/>
      <c r="P49" s="34"/>
      <c r="Q49" s="46"/>
      <c r="R49" s="34"/>
      <c r="S49" s="34"/>
      <c r="V49" s="445"/>
      <c r="AE49" s="1754">
        <f t="shared" si="2"/>
      </c>
      <c r="AF49" s="1754">
        <f t="shared" si="3"/>
      </c>
      <c r="AG49" s="1754">
        <f t="shared" si="4"/>
      </c>
      <c r="AH49" s="1754">
        <f t="shared" si="4"/>
      </c>
      <c r="AI49" s="1754">
        <f t="shared" si="4"/>
      </c>
      <c r="AJ49" s="1754">
        <f t="shared" si="4"/>
      </c>
    </row>
    <row r="50" spans="1:36" s="12" customFormat="1" ht="21.75" customHeight="1">
      <c r="A50" s="290" t="s">
        <v>137</v>
      </c>
      <c r="B50" s="66" t="s">
        <v>52</v>
      </c>
      <c r="C50" s="14">
        <v>1</v>
      </c>
      <c r="D50" s="1658"/>
      <c r="E50" s="1659"/>
      <c r="F50" s="1660"/>
      <c r="G50" s="93">
        <v>7</v>
      </c>
      <c r="H50" s="103">
        <f>G50*30</f>
        <v>210</v>
      </c>
      <c r="I50" s="31">
        <f>SUM(J50:L50)</f>
        <v>75</v>
      </c>
      <c r="J50" s="31">
        <v>45</v>
      </c>
      <c r="K50" s="32"/>
      <c r="L50" s="32">
        <v>30</v>
      </c>
      <c r="M50" s="33">
        <f>H50-I50</f>
        <v>135</v>
      </c>
      <c r="N50" s="33">
        <v>5</v>
      </c>
      <c r="O50" s="22"/>
      <c r="P50" s="24"/>
      <c r="Q50" s="46"/>
      <c r="R50" s="24"/>
      <c r="S50" s="24"/>
      <c r="V50" s="445">
        <v>1</v>
      </c>
      <c r="AE50" s="1754" t="str">
        <f t="shared" si="2"/>
        <v>так</v>
      </c>
      <c r="AF50" s="1754">
        <f t="shared" si="3"/>
      </c>
      <c r="AG50" s="1754">
        <f t="shared" si="4"/>
      </c>
      <c r="AH50" s="1754">
        <f t="shared" si="4"/>
      </c>
      <c r="AI50" s="1754">
        <f t="shared" si="4"/>
      </c>
      <c r="AJ50" s="1754">
        <f t="shared" si="4"/>
      </c>
    </row>
    <row r="51" spans="1:36" s="1591" customFormat="1" ht="38.25" customHeight="1">
      <c r="A51" s="290" t="s">
        <v>138</v>
      </c>
      <c r="B51" s="41" t="s">
        <v>272</v>
      </c>
      <c r="C51" s="46"/>
      <c r="D51" s="46"/>
      <c r="E51" s="301"/>
      <c r="F51" s="98"/>
      <c r="G51" s="92">
        <v>7</v>
      </c>
      <c r="H51" s="103">
        <f t="shared" si="5"/>
        <v>210</v>
      </c>
      <c r="I51" s="242"/>
      <c r="J51" s="242"/>
      <c r="K51" s="243"/>
      <c r="L51" s="243"/>
      <c r="M51" s="53"/>
      <c r="N51" s="33"/>
      <c r="O51" s="34"/>
      <c r="P51" s="34"/>
      <c r="Q51" s="46"/>
      <c r="R51" s="34"/>
      <c r="S51" s="34"/>
      <c r="V51" s="1592"/>
      <c r="AE51" s="1754">
        <f t="shared" si="2"/>
      </c>
      <c r="AF51" s="1754" t="s">
        <v>626</v>
      </c>
      <c r="AG51" s="1754">
        <f t="shared" si="4"/>
      </c>
      <c r="AH51" s="1754">
        <f t="shared" si="4"/>
      </c>
      <c r="AI51" s="1754">
        <f t="shared" si="4"/>
      </c>
      <c r="AJ51" s="1754">
        <f t="shared" si="4"/>
      </c>
    </row>
    <row r="52" spans="1:36" s="1591" customFormat="1" ht="18.75" customHeight="1">
      <c r="A52" s="290"/>
      <c r="B52" s="66" t="s">
        <v>59</v>
      </c>
      <c r="C52" s="46"/>
      <c r="D52" s="46"/>
      <c r="E52" s="301"/>
      <c r="F52" s="98"/>
      <c r="G52" s="92">
        <v>2</v>
      </c>
      <c r="H52" s="103">
        <f t="shared" si="5"/>
        <v>60</v>
      </c>
      <c r="I52" s="242"/>
      <c r="J52" s="242"/>
      <c r="K52" s="243"/>
      <c r="L52" s="243"/>
      <c r="M52" s="53"/>
      <c r="N52" s="33"/>
      <c r="O52" s="34"/>
      <c r="P52" s="34"/>
      <c r="Q52" s="46"/>
      <c r="R52" s="34"/>
      <c r="S52" s="34"/>
      <c r="V52" s="1592"/>
      <c r="AE52" s="1754">
        <f t="shared" si="2"/>
      </c>
      <c r="AF52" s="1754">
        <f t="shared" si="3"/>
      </c>
      <c r="AG52" s="1754">
        <f t="shared" si="4"/>
      </c>
      <c r="AH52" s="1754">
        <f t="shared" si="4"/>
      </c>
      <c r="AI52" s="1754">
        <f t="shared" si="4"/>
      </c>
      <c r="AJ52" s="1754">
        <f t="shared" si="4"/>
      </c>
    </row>
    <row r="53" spans="1:36" s="1591" customFormat="1" ht="18.75" customHeight="1">
      <c r="A53" s="290" t="s">
        <v>162</v>
      </c>
      <c r="B53" s="66" t="s">
        <v>53</v>
      </c>
      <c r="C53" s="46" t="s">
        <v>585</v>
      </c>
      <c r="D53" s="46"/>
      <c r="E53" s="301"/>
      <c r="F53" s="98"/>
      <c r="G53" s="93">
        <v>5</v>
      </c>
      <c r="H53" s="103">
        <f>G53*30</f>
        <v>150</v>
      </c>
      <c r="I53" s="31">
        <f>SUM(J53:L53)</f>
        <v>54</v>
      </c>
      <c r="J53" s="31">
        <v>27</v>
      </c>
      <c r="K53" s="32">
        <v>27</v>
      </c>
      <c r="L53" s="32"/>
      <c r="M53" s="33">
        <f>H53-I53</f>
        <v>96</v>
      </c>
      <c r="N53" s="33"/>
      <c r="O53" s="65">
        <v>6</v>
      </c>
      <c r="P53" s="34"/>
      <c r="Q53" s="46"/>
      <c r="R53" s="34"/>
      <c r="S53" s="34"/>
      <c r="V53" s="1592">
        <v>1</v>
      </c>
      <c r="W53" s="1591" t="s">
        <v>580</v>
      </c>
      <c r="AE53" s="1754">
        <f t="shared" si="2"/>
      </c>
      <c r="AF53" s="1754" t="str">
        <f t="shared" si="3"/>
        <v>так</v>
      </c>
      <c r="AG53" s="1754">
        <f t="shared" si="4"/>
      </c>
      <c r="AH53" s="1754">
        <f t="shared" si="4"/>
      </c>
      <c r="AI53" s="1754">
        <f t="shared" si="4"/>
      </c>
      <c r="AJ53" s="1754">
        <f t="shared" si="4"/>
      </c>
    </row>
    <row r="54" spans="1:36" s="1591" customFormat="1" ht="29.25" customHeight="1">
      <c r="A54" s="482" t="s">
        <v>217</v>
      </c>
      <c r="B54" s="40" t="s">
        <v>598</v>
      </c>
      <c r="C54" s="14"/>
      <c r="D54" s="15"/>
      <c r="E54" s="97"/>
      <c r="F54" s="94"/>
      <c r="G54" s="93">
        <v>3.5</v>
      </c>
      <c r="H54" s="103">
        <f>G54*30</f>
        <v>105</v>
      </c>
      <c r="I54" s="31">
        <f>SUM(J54:L54)</f>
        <v>90</v>
      </c>
      <c r="J54" s="35">
        <v>54</v>
      </c>
      <c r="K54" s="35">
        <v>36</v>
      </c>
      <c r="L54" s="35"/>
      <c r="M54" s="35">
        <f>H54-I54</f>
        <v>15</v>
      </c>
      <c r="N54" s="33"/>
      <c r="O54" s="37"/>
      <c r="P54" s="37"/>
      <c r="Q54" s="46"/>
      <c r="R54" s="1657"/>
      <c r="S54" s="1657"/>
      <c r="V54" s="1592"/>
      <c r="AE54" s="1754">
        <f t="shared" si="2"/>
      </c>
      <c r="AF54" s="1754">
        <f t="shared" si="3"/>
      </c>
      <c r="AG54" s="1754" t="s">
        <v>626</v>
      </c>
      <c r="AH54" s="1754">
        <f t="shared" si="4"/>
      </c>
      <c r="AI54" s="1754">
        <f t="shared" si="4"/>
      </c>
      <c r="AJ54" s="1754">
        <f t="shared" si="4"/>
      </c>
    </row>
    <row r="55" spans="1:36" s="1591" customFormat="1" ht="16.5" customHeight="1">
      <c r="A55" s="454"/>
      <c r="B55" s="66" t="s">
        <v>59</v>
      </c>
      <c r="C55" s="46"/>
      <c r="D55" s="46"/>
      <c r="E55" s="301"/>
      <c r="F55" s="98"/>
      <c r="G55" s="92">
        <v>0.5</v>
      </c>
      <c r="H55" s="103">
        <f>G55*30</f>
        <v>15</v>
      </c>
      <c r="I55" s="31"/>
      <c r="J55" s="35"/>
      <c r="K55" s="35"/>
      <c r="L55" s="35"/>
      <c r="M55" s="35"/>
      <c r="N55" s="33"/>
      <c r="O55" s="37"/>
      <c r="P55" s="34"/>
      <c r="Q55" s="46"/>
      <c r="R55" s="244"/>
      <c r="S55" s="244"/>
      <c r="V55" s="1592"/>
      <c r="AE55" s="1754">
        <f t="shared" si="2"/>
      </c>
      <c r="AF55" s="1754">
        <f t="shared" si="3"/>
      </c>
      <c r="AG55" s="1754">
        <f t="shared" si="4"/>
      </c>
      <c r="AH55" s="1754">
        <f t="shared" si="4"/>
      </c>
      <c r="AI55" s="1754">
        <f t="shared" si="4"/>
      </c>
      <c r="AJ55" s="1754">
        <f t="shared" si="4"/>
      </c>
    </row>
    <row r="56" spans="1:36" s="1591" customFormat="1" ht="23.25" customHeight="1">
      <c r="A56" s="289" t="s">
        <v>218</v>
      </c>
      <c r="B56" s="66" t="s">
        <v>53</v>
      </c>
      <c r="C56" s="46" t="s">
        <v>586</v>
      </c>
      <c r="D56" s="46"/>
      <c r="E56" s="301"/>
      <c r="F56" s="98"/>
      <c r="G56" s="93">
        <v>3</v>
      </c>
      <c r="H56" s="103">
        <f t="shared" si="5"/>
        <v>90</v>
      </c>
      <c r="I56" s="31">
        <f>SUM(J56:L56)</f>
        <v>36</v>
      </c>
      <c r="J56" s="16">
        <v>18</v>
      </c>
      <c r="K56" s="14">
        <v>18</v>
      </c>
      <c r="L56" s="14"/>
      <c r="M56" s="35">
        <f>H56-I56</f>
        <v>54</v>
      </c>
      <c r="N56" s="33"/>
      <c r="O56" s="22"/>
      <c r="P56" s="34">
        <v>4</v>
      </c>
      <c r="Q56" s="46"/>
      <c r="R56" s="34"/>
      <c r="S56" s="34"/>
      <c r="U56" s="1593" t="s">
        <v>222</v>
      </c>
      <c r="V56" s="1592">
        <v>1</v>
      </c>
      <c r="W56" s="1591" t="s">
        <v>580</v>
      </c>
      <c r="AE56" s="1754">
        <f t="shared" si="2"/>
      </c>
      <c r="AF56" s="1754">
        <f t="shared" si="3"/>
      </c>
      <c r="AG56" s="1754" t="str">
        <f t="shared" si="4"/>
        <v>так</v>
      </c>
      <c r="AH56" s="1754">
        <f t="shared" si="4"/>
      </c>
      <c r="AI56" s="1754">
        <f t="shared" si="4"/>
      </c>
      <c r="AJ56" s="1754">
        <f t="shared" si="4"/>
      </c>
    </row>
    <row r="57" spans="1:36" s="12" customFormat="1" ht="21" customHeight="1">
      <c r="A57" s="290" t="s">
        <v>215</v>
      </c>
      <c r="B57" s="41" t="s">
        <v>40</v>
      </c>
      <c r="C57" s="36"/>
      <c r="D57" s="36"/>
      <c r="E57" s="112"/>
      <c r="F57" s="96"/>
      <c r="G57" s="92">
        <v>12</v>
      </c>
      <c r="H57" s="103">
        <f t="shared" si="5"/>
        <v>360</v>
      </c>
      <c r="I57" s="35"/>
      <c r="J57" s="31"/>
      <c r="K57" s="32"/>
      <c r="L57" s="32"/>
      <c r="M57" s="35"/>
      <c r="N57" s="35"/>
      <c r="O57" s="34"/>
      <c r="P57" s="34"/>
      <c r="Q57" s="46"/>
      <c r="R57" s="34"/>
      <c r="S57" s="34"/>
      <c r="V57" s="445"/>
      <c r="AE57" s="1754" t="s">
        <v>626</v>
      </c>
      <c r="AF57" s="1754">
        <f t="shared" si="3"/>
      </c>
      <c r="AG57" s="1754">
        <f t="shared" si="4"/>
      </c>
      <c r="AH57" s="1754">
        <f t="shared" si="4"/>
      </c>
      <c r="AI57" s="1754">
        <f t="shared" si="4"/>
      </c>
      <c r="AJ57" s="1754">
        <f t="shared" si="4"/>
      </c>
    </row>
    <row r="58" spans="1:36" s="12" customFormat="1" ht="21" customHeight="1">
      <c r="A58" s="350"/>
      <c r="B58" s="66" t="s">
        <v>59</v>
      </c>
      <c r="C58" s="15"/>
      <c r="D58" s="15"/>
      <c r="E58" s="15"/>
      <c r="F58" s="500"/>
      <c r="G58" s="501">
        <v>5</v>
      </c>
      <c r="H58" s="103">
        <f t="shared" si="5"/>
        <v>150</v>
      </c>
      <c r="I58" s="35"/>
      <c r="J58" s="16"/>
      <c r="K58" s="14"/>
      <c r="L58" s="14"/>
      <c r="M58" s="35"/>
      <c r="N58" s="35"/>
      <c r="O58" s="37"/>
      <c r="P58" s="37"/>
      <c r="Q58" s="44"/>
      <c r="R58" s="37"/>
      <c r="S58" s="37"/>
      <c r="V58" s="445"/>
      <c r="AE58" s="1754">
        <f t="shared" si="2"/>
      </c>
      <c r="AF58" s="1754">
        <f t="shared" si="3"/>
      </c>
      <c r="AG58" s="1754">
        <f t="shared" si="4"/>
      </c>
      <c r="AH58" s="1754">
        <f t="shared" si="4"/>
      </c>
      <c r="AI58" s="1754">
        <f t="shared" si="4"/>
      </c>
      <c r="AJ58" s="1754">
        <f t="shared" si="4"/>
      </c>
    </row>
    <row r="59" spans="1:36" s="12" customFormat="1" ht="21" customHeight="1" thickBot="1">
      <c r="A59" s="350" t="s">
        <v>216</v>
      </c>
      <c r="B59" s="66" t="s">
        <v>230</v>
      </c>
      <c r="C59" s="15" t="s">
        <v>31</v>
      </c>
      <c r="D59" s="15"/>
      <c r="E59" s="15"/>
      <c r="F59" s="500"/>
      <c r="G59" s="13">
        <v>7</v>
      </c>
      <c r="H59" s="458">
        <f>G59*30</f>
        <v>210</v>
      </c>
      <c r="I59" s="31">
        <f>SUM(J59:L59)</f>
        <v>75</v>
      </c>
      <c r="J59" s="31">
        <v>45</v>
      </c>
      <c r="K59" s="32">
        <v>15</v>
      </c>
      <c r="L59" s="32">
        <v>15</v>
      </c>
      <c r="M59" s="35">
        <f>H59-I59</f>
        <v>135</v>
      </c>
      <c r="N59" s="35">
        <v>5</v>
      </c>
      <c r="O59" s="37"/>
      <c r="P59" s="37"/>
      <c r="Q59" s="44"/>
      <c r="R59" s="37"/>
      <c r="S59" s="37"/>
      <c r="V59" s="445">
        <v>1</v>
      </c>
      <c r="AE59" s="1754" t="str">
        <f t="shared" si="2"/>
        <v>так</v>
      </c>
      <c r="AF59" s="1754">
        <f t="shared" si="3"/>
      </c>
      <c r="AG59" s="1754">
        <f t="shared" si="4"/>
      </c>
      <c r="AH59" s="1754">
        <f t="shared" si="4"/>
      </c>
      <c r="AI59" s="1754">
        <f t="shared" si="4"/>
      </c>
      <c r="AJ59" s="1754">
        <f t="shared" si="4"/>
      </c>
    </row>
    <row r="60" spans="1:36" s="12" customFormat="1" ht="19.5" thickBot="1">
      <c r="A60" s="2036" t="s">
        <v>68</v>
      </c>
      <c r="B60" s="2037"/>
      <c r="C60" s="131"/>
      <c r="D60" s="132"/>
      <c r="E60" s="132"/>
      <c r="F60" s="133"/>
      <c r="G60" s="546">
        <f>G33+G38+G41+G44+G45+G48+G51+G54+G57</f>
        <v>55.5</v>
      </c>
      <c r="H60" s="546">
        <f>H33+H38+H41+H44+H45+H48+H51+H54+H57</f>
        <v>1665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28"/>
      <c r="T60" s="138"/>
      <c r="V60" s="445"/>
      <c r="AE60" s="1754">
        <f t="shared" si="2"/>
      </c>
      <c r="AF60" s="1754">
        <f t="shared" si="3"/>
      </c>
      <c r="AG60" s="1754">
        <f t="shared" si="4"/>
      </c>
      <c r="AH60" s="1754">
        <f t="shared" si="4"/>
      </c>
      <c r="AI60" s="1754">
        <f t="shared" si="4"/>
      </c>
      <c r="AJ60" s="1754">
        <f t="shared" si="4"/>
      </c>
    </row>
    <row r="61" spans="1:36" s="12" customFormat="1" ht="19.5" thickBot="1">
      <c r="A61" s="2047" t="s">
        <v>60</v>
      </c>
      <c r="B61" s="2048"/>
      <c r="C61" s="129"/>
      <c r="D61" s="129"/>
      <c r="E61" s="129"/>
      <c r="F61" s="129"/>
      <c r="G61" s="374">
        <f>G34+G36+G39+G42+G44+G46+G49+G52+G55+G58</f>
        <v>25.5</v>
      </c>
      <c r="H61" s="374">
        <f>H34+H36+H39+H42+H44+H46+H49+H52+H55+H58</f>
        <v>765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V61" s="445"/>
      <c r="AE61" s="1754">
        <f t="shared" si="2"/>
      </c>
      <c r="AF61" s="1754">
        <f t="shared" si="3"/>
      </c>
      <c r="AG61" s="1754">
        <f t="shared" si="4"/>
      </c>
      <c r="AH61" s="1754">
        <f t="shared" si="4"/>
      </c>
      <c r="AI61" s="1754">
        <f t="shared" si="4"/>
      </c>
      <c r="AJ61" s="1754">
        <f t="shared" si="4"/>
      </c>
    </row>
    <row r="62" spans="1:36" ht="24.75" customHeight="1" thickBot="1">
      <c r="A62" s="2036" t="s">
        <v>61</v>
      </c>
      <c r="B62" s="2037"/>
      <c r="C62" s="11"/>
      <c r="D62" s="11"/>
      <c r="E62" s="11"/>
      <c r="F62" s="11"/>
      <c r="G62" s="1775">
        <f>G37+G40+G43+G47+G50+G53+G56+G59</f>
        <v>30</v>
      </c>
      <c r="H62" s="1775">
        <f>H37+H40+H43+H47+H50+H53+H56+H59</f>
        <v>900</v>
      </c>
      <c r="I62" s="11">
        <f aca="true" t="shared" si="6" ref="I62:S62">SUMIF($B$33:$B$59,"=* ДДМА*",I33:I59)</f>
        <v>330</v>
      </c>
      <c r="J62" s="11">
        <f t="shared" si="6"/>
        <v>185</v>
      </c>
      <c r="K62" s="11">
        <f t="shared" si="6"/>
        <v>86</v>
      </c>
      <c r="L62" s="11">
        <f t="shared" si="6"/>
        <v>59</v>
      </c>
      <c r="M62" s="11">
        <f t="shared" si="6"/>
        <v>570</v>
      </c>
      <c r="N62" s="11">
        <f t="shared" si="6"/>
        <v>11</v>
      </c>
      <c r="O62" s="11">
        <f t="shared" si="6"/>
        <v>10</v>
      </c>
      <c r="P62" s="11">
        <f t="shared" si="6"/>
        <v>7</v>
      </c>
      <c r="Q62" s="11">
        <f t="shared" si="6"/>
        <v>0</v>
      </c>
      <c r="R62" s="11">
        <f t="shared" si="6"/>
        <v>0</v>
      </c>
      <c r="S62" s="11">
        <f t="shared" si="6"/>
        <v>2</v>
      </c>
      <c r="T62" s="145"/>
      <c r="V62" s="444"/>
      <c r="AE62" s="1754"/>
      <c r="AF62" s="1754"/>
      <c r="AG62" s="1754"/>
      <c r="AH62" s="1754"/>
      <c r="AI62" s="1754"/>
      <c r="AJ62" s="1754"/>
    </row>
    <row r="63" spans="1:36" s="104" customFormat="1" ht="24.75" customHeight="1" thickBot="1">
      <c r="A63" s="2060" t="s">
        <v>65</v>
      </c>
      <c r="B63" s="2061"/>
      <c r="C63" s="2061"/>
      <c r="D63" s="2061"/>
      <c r="E63" s="2061"/>
      <c r="F63" s="2061"/>
      <c r="G63" s="2061"/>
      <c r="H63" s="2061"/>
      <c r="I63" s="2061"/>
      <c r="J63" s="2061"/>
      <c r="K63" s="2061"/>
      <c r="L63" s="2061"/>
      <c r="M63" s="2061"/>
      <c r="N63" s="2061"/>
      <c r="O63" s="2061"/>
      <c r="P63" s="2061"/>
      <c r="Q63" s="2061"/>
      <c r="R63" s="2061"/>
      <c r="S63" s="2061"/>
      <c r="T63" s="2061"/>
      <c r="V63" s="449"/>
      <c r="AE63" s="1754">
        <f t="shared" si="2"/>
      </c>
      <c r="AF63" s="1754">
        <f t="shared" si="3"/>
      </c>
      <c r="AG63" s="1754">
        <f t="shared" si="4"/>
      </c>
      <c r="AH63" s="1754">
        <f t="shared" si="4"/>
      </c>
      <c r="AI63" s="1754">
        <f t="shared" si="4"/>
      </c>
      <c r="AJ63" s="1754">
        <f t="shared" si="4"/>
      </c>
    </row>
    <row r="64" spans="1:36" s="104" customFormat="1" ht="24" customHeight="1" thickBot="1">
      <c r="A64" s="2060" t="s">
        <v>66</v>
      </c>
      <c r="B64" s="2061"/>
      <c r="C64" s="2061"/>
      <c r="D64" s="2061"/>
      <c r="E64" s="2061"/>
      <c r="F64" s="2061"/>
      <c r="G64" s="2061"/>
      <c r="H64" s="2061"/>
      <c r="I64" s="2061"/>
      <c r="J64" s="2061"/>
      <c r="K64" s="2061"/>
      <c r="L64" s="2061"/>
      <c r="M64" s="2061"/>
      <c r="N64" s="2061"/>
      <c r="O64" s="2061"/>
      <c r="P64" s="2061"/>
      <c r="Q64" s="2061"/>
      <c r="R64" s="2061"/>
      <c r="S64" s="2061"/>
      <c r="T64" s="2061"/>
      <c r="V64" s="449"/>
      <c r="AE64" s="1754">
        <f t="shared" si="2"/>
      </c>
      <c r="AF64" s="1754">
        <f t="shared" si="3"/>
      </c>
      <c r="AG64" s="1754">
        <f t="shared" si="4"/>
      </c>
      <c r="AH64" s="1754">
        <f t="shared" si="4"/>
      </c>
      <c r="AI64" s="1754">
        <f t="shared" si="4"/>
      </c>
      <c r="AJ64" s="1754">
        <f t="shared" si="4"/>
      </c>
    </row>
    <row r="65" spans="1:36" s="1591" customFormat="1" ht="33" customHeight="1">
      <c r="A65" s="289" t="s">
        <v>141</v>
      </c>
      <c r="B65" s="396" t="s">
        <v>200</v>
      </c>
      <c r="C65" s="33"/>
      <c r="D65" s="34"/>
      <c r="E65" s="304"/>
      <c r="F65" s="110"/>
      <c r="G65" s="100">
        <v>5</v>
      </c>
      <c r="H65" s="114">
        <f>G65*30</f>
        <v>150</v>
      </c>
      <c r="I65" s="35"/>
      <c r="J65" s="33"/>
      <c r="K65" s="33"/>
      <c r="L65" s="33"/>
      <c r="M65" s="35"/>
      <c r="N65" s="33"/>
      <c r="O65" s="33"/>
      <c r="P65" s="33"/>
      <c r="Q65" s="65"/>
      <c r="R65" s="33"/>
      <c r="S65" s="33"/>
      <c r="V65" s="1592"/>
      <c r="AE65" s="1754">
        <f t="shared" si="2"/>
      </c>
      <c r="AF65" s="1754">
        <f t="shared" si="3"/>
      </c>
      <c r="AG65" s="1754">
        <f t="shared" si="4"/>
      </c>
      <c r="AH65" s="1754" t="s">
        <v>626</v>
      </c>
      <c r="AI65" s="1754">
        <f t="shared" si="4"/>
      </c>
      <c r="AJ65" s="1754">
        <f t="shared" si="4"/>
      </c>
    </row>
    <row r="66" spans="1:36" s="1591" customFormat="1" ht="19.5" customHeight="1" thickBot="1">
      <c r="A66" s="293"/>
      <c r="B66" s="353" t="s">
        <v>59</v>
      </c>
      <c r="C66" s="28"/>
      <c r="D66" s="312"/>
      <c r="E66" s="462"/>
      <c r="F66" s="479"/>
      <c r="G66" s="93">
        <v>1</v>
      </c>
      <c r="H66" s="114">
        <f>G66*30</f>
        <v>30</v>
      </c>
      <c r="I66" s="33"/>
      <c r="J66" s="33"/>
      <c r="K66" s="33"/>
      <c r="L66" s="33"/>
      <c r="M66" s="35"/>
      <c r="N66" s="28"/>
      <c r="O66" s="28"/>
      <c r="P66" s="28"/>
      <c r="Q66" s="1783"/>
      <c r="R66" s="28"/>
      <c r="S66" s="28"/>
      <c r="V66" s="1592"/>
      <c r="AE66" s="1754">
        <f t="shared" si="2"/>
      </c>
      <c r="AF66" s="1754">
        <f t="shared" si="3"/>
      </c>
      <c r="AG66" s="1754">
        <f t="shared" si="4"/>
      </c>
      <c r="AH66" s="1754">
        <f t="shared" si="4"/>
      </c>
      <c r="AI66" s="1754">
        <f t="shared" si="4"/>
      </c>
      <c r="AJ66" s="1754">
        <f t="shared" si="4"/>
      </c>
    </row>
    <row r="67" spans="1:36" s="1591" customFormat="1" ht="17.25" customHeight="1">
      <c r="A67" s="419" t="s">
        <v>198</v>
      </c>
      <c r="B67" s="478" t="s">
        <v>253</v>
      </c>
      <c r="C67" s="414"/>
      <c r="D67" s="416">
        <v>3</v>
      </c>
      <c r="E67" s="441"/>
      <c r="F67" s="442"/>
      <c r="G67" s="93">
        <v>4</v>
      </c>
      <c r="H67" s="370">
        <f>G67*30</f>
        <v>120</v>
      </c>
      <c r="I67" s="35">
        <f>SUM(J67:L67)</f>
        <v>45</v>
      </c>
      <c r="J67" s="33">
        <v>30</v>
      </c>
      <c r="K67" s="33">
        <v>15</v>
      </c>
      <c r="L67" s="33"/>
      <c r="M67" s="35">
        <f>H67-I67</f>
        <v>75</v>
      </c>
      <c r="N67" s="414"/>
      <c r="O67" s="414"/>
      <c r="P67" s="414"/>
      <c r="Q67" s="22">
        <v>3</v>
      </c>
      <c r="R67" s="414"/>
      <c r="S67" s="481"/>
      <c r="V67" s="1592">
        <v>2</v>
      </c>
      <c r="W67" s="1591" t="s">
        <v>581</v>
      </c>
      <c r="AE67" s="1754">
        <f t="shared" si="2"/>
      </c>
      <c r="AF67" s="1754">
        <f t="shared" si="3"/>
      </c>
      <c r="AG67" s="1754">
        <f t="shared" si="4"/>
      </c>
      <c r="AH67" s="1754" t="str">
        <f t="shared" si="4"/>
        <v>так</v>
      </c>
      <c r="AI67" s="1754">
        <f t="shared" si="4"/>
      </c>
      <c r="AJ67" s="1754">
        <f t="shared" si="4"/>
      </c>
    </row>
    <row r="68" spans="1:36" s="1591" customFormat="1" ht="30.75" customHeight="1">
      <c r="A68" s="290" t="s">
        <v>142</v>
      </c>
      <c r="B68" s="40" t="s">
        <v>273</v>
      </c>
      <c r="C68" s="15"/>
      <c r="D68" s="15"/>
      <c r="E68" s="97"/>
      <c r="F68" s="94"/>
      <c r="G68" s="92">
        <v>9.5</v>
      </c>
      <c r="H68" s="114">
        <f aca="true" t="shared" si="7" ref="H68:H116">G68*30</f>
        <v>285</v>
      </c>
      <c r="I68" s="242"/>
      <c r="J68" s="458"/>
      <c r="K68" s="459"/>
      <c r="L68" s="459"/>
      <c r="M68" s="8"/>
      <c r="N68" s="35"/>
      <c r="O68" s="37"/>
      <c r="P68" s="37"/>
      <c r="Q68" s="46"/>
      <c r="R68" s="1657"/>
      <c r="S68" s="1657"/>
      <c r="V68" s="1592"/>
      <c r="AE68" s="1754" t="s">
        <v>626</v>
      </c>
      <c r="AF68" s="1754" t="s">
        <v>626</v>
      </c>
      <c r="AG68" s="1754">
        <f t="shared" si="4"/>
      </c>
      <c r="AH68" s="1754">
        <f t="shared" si="4"/>
      </c>
      <c r="AI68" s="1754">
        <f t="shared" si="4"/>
      </c>
      <c r="AJ68" s="1754">
        <f t="shared" si="4"/>
      </c>
    </row>
    <row r="69" spans="1:36" s="1591" customFormat="1" ht="18.75" customHeight="1">
      <c r="A69" s="290"/>
      <c r="B69" s="66" t="s">
        <v>59</v>
      </c>
      <c r="C69" s="33"/>
      <c r="D69" s="34"/>
      <c r="E69" s="304"/>
      <c r="F69" s="110"/>
      <c r="G69" s="92">
        <v>3</v>
      </c>
      <c r="H69" s="114">
        <f t="shared" si="7"/>
        <v>90</v>
      </c>
      <c r="I69" s="242"/>
      <c r="J69" s="242"/>
      <c r="K69" s="243"/>
      <c r="L69" s="243"/>
      <c r="M69" s="53"/>
      <c r="N69" s="33"/>
      <c r="O69" s="34"/>
      <c r="P69" s="34"/>
      <c r="Q69" s="46"/>
      <c r="R69" s="244"/>
      <c r="S69" s="244"/>
      <c r="V69" s="1592"/>
      <c r="AE69" s="1754">
        <f t="shared" si="2"/>
      </c>
      <c r="AF69" s="1754">
        <f t="shared" si="3"/>
      </c>
      <c r="AG69" s="1754">
        <f t="shared" si="4"/>
      </c>
      <c r="AH69" s="1754">
        <f t="shared" si="4"/>
      </c>
      <c r="AI69" s="1754">
        <f t="shared" si="4"/>
      </c>
      <c r="AJ69" s="1754">
        <f t="shared" si="4"/>
      </c>
    </row>
    <row r="70" spans="1:36" s="1591" customFormat="1" ht="18.75" customHeight="1">
      <c r="A70" s="290"/>
      <c r="B70" s="66" t="s">
        <v>81</v>
      </c>
      <c r="C70" s="1658"/>
      <c r="D70" s="1658"/>
      <c r="E70" s="1659"/>
      <c r="F70" s="1660"/>
      <c r="G70" s="92">
        <v>6.5</v>
      </c>
      <c r="H70" s="103">
        <f t="shared" si="7"/>
        <v>195</v>
      </c>
      <c r="I70" s="242">
        <f>SUM(I71:I72)</f>
        <v>78</v>
      </c>
      <c r="J70" s="242">
        <f>SUM(J71:J72)</f>
        <v>39</v>
      </c>
      <c r="K70" s="242">
        <f>SUM(K71:K72)</f>
        <v>39</v>
      </c>
      <c r="L70" s="242">
        <f>SUM(L71:L72)</f>
        <v>0</v>
      </c>
      <c r="M70" s="242">
        <f>SUM(M71:M72)</f>
        <v>117</v>
      </c>
      <c r="N70" s="33"/>
      <c r="O70" s="34"/>
      <c r="P70" s="34"/>
      <c r="Q70" s="46"/>
      <c r="R70" s="244"/>
      <c r="S70" s="244"/>
      <c r="V70" s="1592"/>
      <c r="AE70" s="1754">
        <f t="shared" si="2"/>
      </c>
      <c r="AF70" s="1754">
        <f t="shared" si="3"/>
      </c>
      <c r="AG70" s="1754">
        <f t="shared" si="4"/>
      </c>
      <c r="AH70" s="1754">
        <f t="shared" si="4"/>
      </c>
      <c r="AI70" s="1754">
        <f t="shared" si="4"/>
      </c>
      <c r="AJ70" s="1754">
        <f t="shared" si="4"/>
      </c>
    </row>
    <row r="71" spans="1:36" s="1591" customFormat="1" ht="18.75" customHeight="1">
      <c r="A71" s="290" t="s">
        <v>220</v>
      </c>
      <c r="B71" s="66" t="s">
        <v>92</v>
      </c>
      <c r="C71" s="33"/>
      <c r="D71" s="34">
        <v>1</v>
      </c>
      <c r="E71" s="304"/>
      <c r="F71" s="110"/>
      <c r="G71" s="93">
        <v>5</v>
      </c>
      <c r="H71" s="370">
        <f t="shared" si="7"/>
        <v>150</v>
      </c>
      <c r="I71" s="35">
        <f>SUM(J71:L71)</f>
        <v>60</v>
      </c>
      <c r="J71" s="33">
        <v>30</v>
      </c>
      <c r="K71" s="33">
        <v>30</v>
      </c>
      <c r="L71" s="33"/>
      <c r="M71" s="35">
        <f>H71-I71</f>
        <v>90</v>
      </c>
      <c r="N71" s="33">
        <v>4</v>
      </c>
      <c r="O71" s="34"/>
      <c r="P71" s="34"/>
      <c r="Q71" s="46"/>
      <c r="R71" s="244"/>
      <c r="S71" s="244"/>
      <c r="V71" s="1592">
        <v>1</v>
      </c>
      <c r="W71" s="1591" t="s">
        <v>580</v>
      </c>
      <c r="AE71" s="1754" t="str">
        <f t="shared" si="2"/>
        <v>так</v>
      </c>
      <c r="AF71" s="1754">
        <f t="shared" si="3"/>
      </c>
      <c r="AG71" s="1754">
        <f t="shared" si="4"/>
      </c>
      <c r="AH71" s="1754">
        <f t="shared" si="4"/>
      </c>
      <c r="AI71" s="1754">
        <f t="shared" si="4"/>
      </c>
      <c r="AJ71" s="1754">
        <f t="shared" si="4"/>
      </c>
    </row>
    <row r="72" spans="1:36" s="1591" customFormat="1" ht="21" customHeight="1">
      <c r="A72" s="290" t="s">
        <v>223</v>
      </c>
      <c r="B72" s="66" t="s">
        <v>92</v>
      </c>
      <c r="C72" s="33" t="s">
        <v>585</v>
      </c>
      <c r="D72" s="34"/>
      <c r="E72" s="304"/>
      <c r="F72" s="110"/>
      <c r="G72" s="93">
        <v>1.5</v>
      </c>
      <c r="H72" s="370">
        <f t="shared" si="7"/>
        <v>45</v>
      </c>
      <c r="I72" s="35">
        <f>SUM(J72:L72)</f>
        <v>18</v>
      </c>
      <c r="J72" s="33">
        <v>9</v>
      </c>
      <c r="K72" s="33">
        <v>9</v>
      </c>
      <c r="L72" s="33"/>
      <c r="M72" s="35">
        <f>H72-I72</f>
        <v>27</v>
      </c>
      <c r="N72" s="33"/>
      <c r="O72" s="34">
        <v>2</v>
      </c>
      <c r="P72" s="34"/>
      <c r="Q72" s="46"/>
      <c r="R72" s="244"/>
      <c r="S72" s="244"/>
      <c r="V72" s="1592">
        <v>1</v>
      </c>
      <c r="W72" s="1591" t="s">
        <v>580</v>
      </c>
      <c r="AE72" s="1754">
        <f t="shared" si="2"/>
      </c>
      <c r="AF72" s="1754" t="str">
        <f t="shared" si="3"/>
        <v>так</v>
      </c>
      <c r="AG72" s="1754">
        <f t="shared" si="4"/>
      </c>
      <c r="AH72" s="1754">
        <f t="shared" si="4"/>
      </c>
      <c r="AI72" s="1754">
        <f t="shared" si="4"/>
      </c>
      <c r="AJ72" s="1754">
        <f t="shared" si="4"/>
      </c>
    </row>
    <row r="73" spans="1:36" s="12" customFormat="1" ht="24" customHeight="1" hidden="1">
      <c r="A73" s="5"/>
      <c r="B73" s="1784"/>
      <c r="C73" s="35"/>
      <c r="D73" s="37"/>
      <c r="E73" s="274"/>
      <c r="F73" s="111"/>
      <c r="G73" s="100"/>
      <c r="H73" s="114"/>
      <c r="I73" s="35"/>
      <c r="J73" s="35"/>
      <c r="K73" s="35"/>
      <c r="L73" s="35"/>
      <c r="M73" s="35"/>
      <c r="N73" s="35"/>
      <c r="O73" s="33"/>
      <c r="P73" s="33"/>
      <c r="Q73" s="22"/>
      <c r="R73" s="21"/>
      <c r="S73" s="21"/>
      <c r="V73" s="445"/>
      <c r="Y73" s="12" t="s">
        <v>553</v>
      </c>
      <c r="AE73" s="1754">
        <f t="shared" si="2"/>
      </c>
      <c r="AF73" s="1754">
        <f t="shared" si="3"/>
      </c>
      <c r="AG73" s="1754">
        <f t="shared" si="4"/>
      </c>
      <c r="AH73" s="1754">
        <f t="shared" si="4"/>
      </c>
      <c r="AI73" s="1754">
        <f t="shared" si="4"/>
      </c>
      <c r="AJ73" s="1754">
        <f t="shared" si="4"/>
      </c>
    </row>
    <row r="74" spans="1:36" s="12" customFormat="1" ht="19.5" customHeight="1" hidden="1">
      <c r="A74" s="290"/>
      <c r="B74" s="66"/>
      <c r="C74" s="35"/>
      <c r="D74" s="37"/>
      <c r="E74" s="274"/>
      <c r="F74" s="111"/>
      <c r="G74" s="92"/>
      <c r="H74" s="114"/>
      <c r="I74" s="33"/>
      <c r="J74" s="35"/>
      <c r="K74" s="35"/>
      <c r="L74" s="35"/>
      <c r="M74" s="35"/>
      <c r="N74" s="35"/>
      <c r="O74" s="33"/>
      <c r="P74" s="33"/>
      <c r="Q74" s="65"/>
      <c r="R74" s="21"/>
      <c r="S74" s="21"/>
      <c r="V74" s="445"/>
      <c r="AE74" s="1754">
        <f t="shared" si="2"/>
      </c>
      <c r="AF74" s="1754">
        <f t="shared" si="3"/>
      </c>
      <c r="AG74" s="1754">
        <f t="shared" si="4"/>
      </c>
      <c r="AH74" s="1754">
        <f t="shared" si="4"/>
      </c>
      <c r="AI74" s="1754">
        <f t="shared" si="4"/>
      </c>
      <c r="AJ74" s="1754">
        <f t="shared" si="4"/>
      </c>
    </row>
    <row r="75" spans="1:36" s="1594" customFormat="1" ht="41.25" customHeight="1">
      <c r="A75" s="290" t="s">
        <v>145</v>
      </c>
      <c r="B75" s="66" t="s">
        <v>615</v>
      </c>
      <c r="C75" s="35"/>
      <c r="D75" s="37">
        <v>3</v>
      </c>
      <c r="E75" s="274"/>
      <c r="F75" s="111"/>
      <c r="G75" s="100">
        <v>5</v>
      </c>
      <c r="H75" s="114">
        <f>G75*30</f>
        <v>150</v>
      </c>
      <c r="I75" s="35">
        <f>SUM(J75:L75)</f>
        <v>60</v>
      </c>
      <c r="J75" s="35">
        <v>30</v>
      </c>
      <c r="K75" s="35">
        <v>30</v>
      </c>
      <c r="L75" s="35"/>
      <c r="M75" s="35">
        <f>H75-I75</f>
        <v>90</v>
      </c>
      <c r="N75" s="33"/>
      <c r="O75" s="33"/>
      <c r="P75" s="33"/>
      <c r="Q75" s="46">
        <v>4</v>
      </c>
      <c r="R75" s="21"/>
      <c r="S75" s="21"/>
      <c r="V75" s="1595">
        <v>2</v>
      </c>
      <c r="W75" s="1594" t="s">
        <v>581</v>
      </c>
      <c r="AE75" s="1754">
        <f t="shared" si="2"/>
      </c>
      <c r="AF75" s="1754">
        <f t="shared" si="3"/>
      </c>
      <c r="AG75" s="1754">
        <f t="shared" si="4"/>
      </c>
      <c r="AH75" s="1754" t="str">
        <f t="shared" si="4"/>
        <v>так</v>
      </c>
      <c r="AI75" s="1754">
        <f t="shared" si="4"/>
      </c>
      <c r="AJ75" s="1754">
        <f t="shared" si="4"/>
      </c>
    </row>
    <row r="76" spans="1:36" s="1591" customFormat="1" ht="23.25" customHeight="1">
      <c r="A76" s="290" t="s">
        <v>146</v>
      </c>
      <c r="B76" s="40" t="s">
        <v>47</v>
      </c>
      <c r="C76" s="14"/>
      <c r="D76" s="15"/>
      <c r="E76" s="97"/>
      <c r="F76" s="94"/>
      <c r="G76" s="92">
        <v>4</v>
      </c>
      <c r="H76" s="114">
        <f t="shared" si="7"/>
        <v>120</v>
      </c>
      <c r="I76" s="31"/>
      <c r="J76" s="16"/>
      <c r="K76" s="14"/>
      <c r="L76" s="14"/>
      <c r="M76" s="35"/>
      <c r="N76" s="35"/>
      <c r="O76" s="37"/>
      <c r="P76" s="37"/>
      <c r="Q76" s="46"/>
      <c r="R76" s="1657"/>
      <c r="S76" s="1657"/>
      <c r="V76" s="1592"/>
      <c r="AE76" s="1754">
        <f t="shared" si="2"/>
      </c>
      <c r="AF76" s="1754">
        <f t="shared" si="3"/>
      </c>
      <c r="AG76" s="1754">
        <f t="shared" si="4"/>
      </c>
      <c r="AH76" s="1754">
        <f t="shared" si="4"/>
      </c>
      <c r="AI76" s="1754" t="s">
        <v>626</v>
      </c>
      <c r="AJ76" s="1754">
        <f t="shared" si="4"/>
      </c>
    </row>
    <row r="77" spans="1:36" s="1591" customFormat="1" ht="16.5" customHeight="1">
      <c r="A77" s="8"/>
      <c r="B77" s="66" t="s">
        <v>59</v>
      </c>
      <c r="C77" s="14"/>
      <c r="D77" s="15"/>
      <c r="E77" s="97"/>
      <c r="F77" s="94"/>
      <c r="G77" s="92">
        <v>1</v>
      </c>
      <c r="H77" s="114">
        <f t="shared" si="7"/>
        <v>30</v>
      </c>
      <c r="I77" s="31"/>
      <c r="J77" s="16"/>
      <c r="K77" s="14"/>
      <c r="L77" s="14"/>
      <c r="M77" s="35"/>
      <c r="N77" s="35"/>
      <c r="O77" s="37"/>
      <c r="P77" s="37"/>
      <c r="Q77" s="46"/>
      <c r="R77" s="1657"/>
      <c r="S77" s="1657"/>
      <c r="V77" s="1592"/>
      <c r="AE77" s="1754">
        <f t="shared" si="2"/>
      </c>
      <c r="AF77" s="1754">
        <f t="shared" si="3"/>
      </c>
      <c r="AG77" s="1754">
        <f t="shared" si="4"/>
      </c>
      <c r="AH77" s="1754">
        <f t="shared" si="4"/>
      </c>
      <c r="AI77" s="1754">
        <f t="shared" si="4"/>
      </c>
      <c r="AJ77" s="1754">
        <f t="shared" si="4"/>
      </c>
    </row>
    <row r="78" spans="1:36" s="1591" customFormat="1" ht="29.25" customHeight="1">
      <c r="A78" s="290" t="s">
        <v>147</v>
      </c>
      <c r="B78" s="66" t="s">
        <v>53</v>
      </c>
      <c r="C78" s="14"/>
      <c r="D78" s="14" t="s">
        <v>587</v>
      </c>
      <c r="E78" s="97"/>
      <c r="F78" s="94"/>
      <c r="G78" s="93">
        <v>3</v>
      </c>
      <c r="H78" s="114">
        <f t="shared" si="7"/>
        <v>90</v>
      </c>
      <c r="I78" s="31">
        <f>SUM(J78:L78)</f>
        <v>36</v>
      </c>
      <c r="J78" s="16">
        <v>18</v>
      </c>
      <c r="K78" s="14">
        <v>18</v>
      </c>
      <c r="L78" s="14"/>
      <c r="M78" s="35">
        <f>H78-I78</f>
        <v>54</v>
      </c>
      <c r="N78" s="35"/>
      <c r="O78" s="37"/>
      <c r="P78" s="37"/>
      <c r="Q78" s="65"/>
      <c r="R78" s="37">
        <v>4</v>
      </c>
      <c r="S78" s="1657"/>
      <c r="V78" s="1592">
        <v>2</v>
      </c>
      <c r="W78" s="1591" t="s">
        <v>581</v>
      </c>
      <c r="AE78" s="1754">
        <f aca="true" t="shared" si="8" ref="AE78:AE141">IF(N78&lt;&gt;"","так","")</f>
      </c>
      <c r="AF78" s="1754">
        <f aca="true" t="shared" si="9" ref="AF78:AF141">IF(O78&lt;&gt;"","так","")</f>
      </c>
      <c r="AG78" s="1754">
        <f aca="true" t="shared" si="10" ref="AG78:AJ141">IF(P78&lt;&gt;"","так","")</f>
      </c>
      <c r="AH78" s="1754">
        <f t="shared" si="10"/>
      </c>
      <c r="AI78" s="1754" t="str">
        <f t="shared" si="10"/>
        <v>так</v>
      </c>
      <c r="AJ78" s="1754">
        <f t="shared" si="10"/>
      </c>
    </row>
    <row r="79" spans="1:36" s="1591" customFormat="1" ht="19.5" customHeight="1">
      <c r="A79" s="290" t="s">
        <v>150</v>
      </c>
      <c r="B79" s="42" t="s">
        <v>46</v>
      </c>
      <c r="C79" s="15"/>
      <c r="D79" s="14"/>
      <c r="E79" s="300"/>
      <c r="F79" s="94"/>
      <c r="G79" s="1666">
        <v>5</v>
      </c>
      <c r="H79" s="114">
        <f t="shared" si="7"/>
        <v>150</v>
      </c>
      <c r="I79" s="31"/>
      <c r="J79" s="16"/>
      <c r="K79" s="14"/>
      <c r="L79" s="14"/>
      <c r="M79" s="35"/>
      <c r="N79" s="35"/>
      <c r="O79" s="37"/>
      <c r="P79" s="37"/>
      <c r="Q79" s="46"/>
      <c r="R79" s="37"/>
      <c r="S79" s="37"/>
      <c r="V79" s="1592"/>
      <c r="AE79" s="1754">
        <f t="shared" si="8"/>
      </c>
      <c r="AF79" s="1754">
        <f t="shared" si="9"/>
      </c>
      <c r="AG79" s="1754" t="s">
        <v>626</v>
      </c>
      <c r="AH79" s="1754">
        <f t="shared" si="10"/>
      </c>
      <c r="AI79" s="1754">
        <f t="shared" si="10"/>
      </c>
      <c r="AJ79" s="1754">
        <f t="shared" si="10"/>
      </c>
    </row>
    <row r="80" spans="1:36" s="1591" customFormat="1" ht="14.25" customHeight="1">
      <c r="A80" s="18"/>
      <c r="B80" s="66" t="s">
        <v>59</v>
      </c>
      <c r="C80" s="15"/>
      <c r="D80" s="14"/>
      <c r="E80" s="300"/>
      <c r="F80" s="94"/>
      <c r="G80" s="1666">
        <v>2</v>
      </c>
      <c r="H80" s="114">
        <f t="shared" si="7"/>
        <v>60</v>
      </c>
      <c r="I80" s="31"/>
      <c r="J80" s="16"/>
      <c r="K80" s="14"/>
      <c r="L80" s="14"/>
      <c r="M80" s="35"/>
      <c r="N80" s="35"/>
      <c r="O80" s="37"/>
      <c r="P80" s="37"/>
      <c r="Q80" s="46"/>
      <c r="R80" s="37"/>
      <c r="S80" s="37"/>
      <c r="V80" s="1592"/>
      <c r="AE80" s="1754">
        <f t="shared" si="8"/>
      </c>
      <c r="AF80" s="1754">
        <f t="shared" si="9"/>
      </c>
      <c r="AG80" s="1754">
        <f t="shared" si="10"/>
      </c>
      <c r="AH80" s="1754">
        <f t="shared" si="10"/>
      </c>
      <c r="AI80" s="1754">
        <f t="shared" si="10"/>
      </c>
      <c r="AJ80" s="1754">
        <f t="shared" si="10"/>
      </c>
    </row>
    <row r="81" spans="1:36" s="1591" customFormat="1" ht="20.25" customHeight="1">
      <c r="A81" s="290" t="s">
        <v>151</v>
      </c>
      <c r="B81" s="66" t="s">
        <v>53</v>
      </c>
      <c r="C81" s="15"/>
      <c r="D81" s="14" t="s">
        <v>586</v>
      </c>
      <c r="E81" s="97"/>
      <c r="F81" s="97"/>
      <c r="G81" s="93">
        <v>3</v>
      </c>
      <c r="H81" s="114">
        <f t="shared" si="7"/>
        <v>90</v>
      </c>
      <c r="I81" s="31">
        <f>SUM(J81:L81)</f>
        <v>36</v>
      </c>
      <c r="J81" s="16">
        <v>18</v>
      </c>
      <c r="K81" s="14">
        <v>18</v>
      </c>
      <c r="L81" s="14"/>
      <c r="M81" s="35">
        <f>H81-I81</f>
        <v>54</v>
      </c>
      <c r="N81" s="35"/>
      <c r="O81" s="37"/>
      <c r="P81" s="37">
        <v>4</v>
      </c>
      <c r="Q81" s="46"/>
      <c r="R81" s="37"/>
      <c r="S81" s="37"/>
      <c r="V81" s="1592">
        <v>1</v>
      </c>
      <c r="W81" s="1591" t="s">
        <v>580</v>
      </c>
      <c r="AE81" s="1754">
        <f t="shared" si="8"/>
      </c>
      <c r="AF81" s="1754">
        <f t="shared" si="9"/>
      </c>
      <c r="AG81" s="1754" t="str">
        <f t="shared" si="10"/>
        <v>так</v>
      </c>
      <c r="AH81" s="1754">
        <f t="shared" si="10"/>
      </c>
      <c r="AI81" s="1754">
        <f t="shared" si="10"/>
      </c>
      <c r="AJ81" s="1754">
        <f t="shared" si="10"/>
      </c>
    </row>
    <row r="82" spans="1:36" s="1591" customFormat="1" ht="33.75" customHeight="1">
      <c r="A82" s="290" t="s">
        <v>152</v>
      </c>
      <c r="B82" s="40" t="s">
        <v>58</v>
      </c>
      <c r="C82" s="15"/>
      <c r="D82" s="14"/>
      <c r="E82" s="300"/>
      <c r="F82" s="94"/>
      <c r="G82" s="92">
        <v>4</v>
      </c>
      <c r="H82" s="114">
        <f t="shared" si="7"/>
        <v>120</v>
      </c>
      <c r="I82" s="33"/>
      <c r="J82" s="33"/>
      <c r="K82" s="33"/>
      <c r="L82" s="33"/>
      <c r="M82" s="35"/>
      <c r="N82" s="33"/>
      <c r="O82" s="33"/>
      <c r="P82" s="33"/>
      <c r="Q82" s="46"/>
      <c r="R82" s="33"/>
      <c r="S82" s="33"/>
      <c r="V82" s="1592"/>
      <c r="AE82" s="1754">
        <f t="shared" si="8"/>
      </c>
      <c r="AF82" s="1754">
        <f t="shared" si="9"/>
      </c>
      <c r="AG82" s="1754">
        <f t="shared" si="10"/>
      </c>
      <c r="AH82" s="1754">
        <f t="shared" si="10"/>
      </c>
      <c r="AI82" s="1754" t="s">
        <v>626</v>
      </c>
      <c r="AJ82" s="1754">
        <f t="shared" si="10"/>
      </c>
    </row>
    <row r="83" spans="1:36" s="1591" customFormat="1" ht="19.5" customHeight="1">
      <c r="A83" s="8"/>
      <c r="B83" s="66" t="s">
        <v>59</v>
      </c>
      <c r="C83" s="33"/>
      <c r="D83" s="34"/>
      <c r="E83" s="304"/>
      <c r="F83" s="110"/>
      <c r="G83" s="92">
        <v>1</v>
      </c>
      <c r="H83" s="114">
        <f t="shared" si="7"/>
        <v>30</v>
      </c>
      <c r="I83" s="33"/>
      <c r="J83" s="33"/>
      <c r="K83" s="33"/>
      <c r="L83" s="33"/>
      <c r="M83" s="35"/>
      <c r="N83" s="33"/>
      <c r="O83" s="33"/>
      <c r="P83" s="33"/>
      <c r="Q83" s="46"/>
      <c r="R83" s="33"/>
      <c r="S83" s="33"/>
      <c r="V83" s="1592"/>
      <c r="AE83" s="1754">
        <f t="shared" si="8"/>
      </c>
      <c r="AF83" s="1754">
        <f t="shared" si="9"/>
      </c>
      <c r="AG83" s="1754">
        <f t="shared" si="10"/>
      </c>
      <c r="AH83" s="1754">
        <f t="shared" si="10"/>
      </c>
      <c r="AI83" s="1754">
        <f t="shared" si="10"/>
      </c>
      <c r="AJ83" s="1754">
        <f t="shared" si="10"/>
      </c>
    </row>
    <row r="84" spans="1:36" s="1591" customFormat="1" ht="25.5" customHeight="1">
      <c r="A84" s="290" t="s">
        <v>153</v>
      </c>
      <c r="B84" s="66" t="s">
        <v>92</v>
      </c>
      <c r="C84" s="15"/>
      <c r="D84" s="14" t="s">
        <v>587</v>
      </c>
      <c r="E84" s="300"/>
      <c r="F84" s="94"/>
      <c r="G84" s="93">
        <v>3</v>
      </c>
      <c r="H84" s="114">
        <f t="shared" si="7"/>
        <v>90</v>
      </c>
      <c r="I84" s="31">
        <f>SUM(J84:L84)</f>
        <v>36</v>
      </c>
      <c r="J84" s="16">
        <v>18</v>
      </c>
      <c r="K84" s="14">
        <v>18</v>
      </c>
      <c r="L84" s="14"/>
      <c r="M84" s="35">
        <f>H84-I84</f>
        <v>54</v>
      </c>
      <c r="N84" s="35"/>
      <c r="O84" s="37"/>
      <c r="P84" s="37"/>
      <c r="Q84" s="46"/>
      <c r="R84" s="37">
        <v>4</v>
      </c>
      <c r="S84" s="37"/>
      <c r="U84" s="1596"/>
      <c r="V84" s="1592">
        <v>2</v>
      </c>
      <c r="W84" s="1591" t="s">
        <v>581</v>
      </c>
      <c r="AE84" s="1754">
        <f t="shared" si="8"/>
      </c>
      <c r="AF84" s="1754">
        <f t="shared" si="9"/>
      </c>
      <c r="AG84" s="1754">
        <f t="shared" si="10"/>
      </c>
      <c r="AH84" s="1754">
        <f t="shared" si="10"/>
      </c>
      <c r="AI84" s="1754" t="str">
        <f t="shared" si="10"/>
        <v>так</v>
      </c>
      <c r="AJ84" s="1754">
        <f t="shared" si="10"/>
      </c>
    </row>
    <row r="85" spans="1:36" s="1591" customFormat="1" ht="33" customHeight="1">
      <c r="A85" s="290" t="s">
        <v>154</v>
      </c>
      <c r="B85" s="47" t="s">
        <v>143</v>
      </c>
      <c r="C85" s="15"/>
      <c r="D85" s="32"/>
      <c r="E85" s="305"/>
      <c r="F85" s="96"/>
      <c r="G85" s="93">
        <v>5</v>
      </c>
      <c r="H85" s="114">
        <f t="shared" si="7"/>
        <v>150</v>
      </c>
      <c r="I85" s="31"/>
      <c r="J85" s="31"/>
      <c r="K85" s="32"/>
      <c r="L85" s="32"/>
      <c r="M85" s="33"/>
      <c r="N85" s="33"/>
      <c r="O85" s="34"/>
      <c r="P85" s="34"/>
      <c r="Q85" s="46"/>
      <c r="R85" s="34"/>
      <c r="S85" s="34"/>
      <c r="V85" s="1592"/>
      <c r="AE85" s="1754">
        <f t="shared" si="8"/>
      </c>
      <c r="AF85" s="1754">
        <f t="shared" si="9"/>
      </c>
      <c r="AG85" s="1754">
        <f t="shared" si="10"/>
      </c>
      <c r="AH85" s="1754">
        <f t="shared" si="10"/>
      </c>
      <c r="AI85" s="1754">
        <f t="shared" si="10"/>
      </c>
      <c r="AJ85" s="1754">
        <f t="shared" si="10"/>
      </c>
    </row>
    <row r="86" spans="1:36" s="1591" customFormat="1" ht="18" customHeight="1">
      <c r="A86" s="8"/>
      <c r="B86" s="66" t="s">
        <v>59</v>
      </c>
      <c r="C86" s="33"/>
      <c r="D86" s="34"/>
      <c r="E86" s="304"/>
      <c r="F86" s="110"/>
      <c r="G86" s="92">
        <v>1.5</v>
      </c>
      <c r="H86" s="114">
        <f t="shared" si="7"/>
        <v>45</v>
      </c>
      <c r="I86" s="31"/>
      <c r="J86" s="31"/>
      <c r="K86" s="32"/>
      <c r="L86" s="32"/>
      <c r="M86" s="33"/>
      <c r="N86" s="33"/>
      <c r="O86" s="34"/>
      <c r="P86" s="34"/>
      <c r="Q86" s="46"/>
      <c r="R86" s="34"/>
      <c r="S86" s="34"/>
      <c r="AE86" s="1754">
        <f t="shared" si="8"/>
      </c>
      <c r="AF86" s="1754">
        <f t="shared" si="9"/>
      </c>
      <c r="AG86" s="1754">
        <f t="shared" si="10"/>
      </c>
      <c r="AH86" s="1754">
        <f t="shared" si="10"/>
      </c>
      <c r="AI86" s="1754">
        <f t="shared" si="10"/>
      </c>
      <c r="AJ86" s="1754">
        <f t="shared" si="10"/>
      </c>
    </row>
    <row r="87" spans="1:36" s="1591" customFormat="1" ht="25.5" customHeight="1">
      <c r="A87" s="290" t="s">
        <v>155</v>
      </c>
      <c r="B87" s="294" t="s">
        <v>156</v>
      </c>
      <c r="C87" s="14" t="s">
        <v>587</v>
      </c>
      <c r="D87" s="36"/>
      <c r="E87" s="112"/>
      <c r="F87" s="112"/>
      <c r="G87" s="93">
        <v>3.5</v>
      </c>
      <c r="H87" s="114">
        <f t="shared" si="7"/>
        <v>105</v>
      </c>
      <c r="I87" s="31">
        <f>SUM(J87:L87)</f>
        <v>36</v>
      </c>
      <c r="J87" s="31">
        <v>18</v>
      </c>
      <c r="K87" s="32">
        <v>18</v>
      </c>
      <c r="L87" s="32"/>
      <c r="M87" s="33">
        <f>H87-I87</f>
        <v>69</v>
      </c>
      <c r="N87" s="33"/>
      <c r="O87" s="34"/>
      <c r="P87" s="34"/>
      <c r="Q87" s="46"/>
      <c r="R87" s="34">
        <v>4</v>
      </c>
      <c r="S87" s="34"/>
      <c r="V87" s="1592">
        <v>2</v>
      </c>
      <c r="W87" s="1591" t="s">
        <v>581</v>
      </c>
      <c r="AE87" s="1754">
        <f t="shared" si="8"/>
      </c>
      <c r="AF87" s="1754">
        <f t="shared" si="9"/>
      </c>
      <c r="AG87" s="1754">
        <f t="shared" si="10"/>
      </c>
      <c r="AH87" s="1754">
        <f t="shared" si="10"/>
      </c>
      <c r="AI87" s="1754" t="str">
        <f t="shared" si="10"/>
        <v>так</v>
      </c>
      <c r="AJ87" s="1754">
        <f t="shared" si="10"/>
      </c>
    </row>
    <row r="88" spans="1:36" s="1591" customFormat="1" ht="26.25" customHeight="1">
      <c r="A88" s="290" t="s">
        <v>157</v>
      </c>
      <c r="B88" s="40" t="s">
        <v>54</v>
      </c>
      <c r="C88" s="15"/>
      <c r="D88" s="15" t="s">
        <v>32</v>
      </c>
      <c r="E88" s="97"/>
      <c r="F88" s="97"/>
      <c r="G88" s="92">
        <v>5.5</v>
      </c>
      <c r="H88" s="114">
        <f t="shared" si="7"/>
        <v>165</v>
      </c>
      <c r="I88" s="65"/>
      <c r="J88" s="22"/>
      <c r="K88" s="22"/>
      <c r="L88" s="22"/>
      <c r="M88" s="22"/>
      <c r="N88" s="22"/>
      <c r="O88" s="22"/>
      <c r="P88" s="22"/>
      <c r="Q88" s="46"/>
      <c r="R88" s="22"/>
      <c r="S88" s="22"/>
      <c r="T88" s="1597"/>
      <c r="V88" s="1592"/>
      <c r="AE88" s="1754">
        <f t="shared" si="8"/>
      </c>
      <c r="AF88" s="1754">
        <f t="shared" si="9"/>
      </c>
      <c r="AG88" s="1754">
        <f t="shared" si="10"/>
      </c>
      <c r="AH88" s="1754">
        <f t="shared" si="10"/>
      </c>
      <c r="AI88" s="1754">
        <f t="shared" si="10"/>
      </c>
      <c r="AJ88" s="1754" t="s">
        <v>626</v>
      </c>
    </row>
    <row r="89" spans="1:36" s="1591" customFormat="1" ht="14.25" customHeight="1">
      <c r="A89" s="8"/>
      <c r="B89" s="66" t="s">
        <v>59</v>
      </c>
      <c r="C89" s="58"/>
      <c r="D89" s="58"/>
      <c r="E89" s="58"/>
      <c r="F89" s="58"/>
      <c r="G89" s="92">
        <v>2</v>
      </c>
      <c r="H89" s="114">
        <f t="shared" si="7"/>
        <v>60</v>
      </c>
      <c r="I89" s="65"/>
      <c r="J89" s="22"/>
      <c r="K89" s="22"/>
      <c r="L89" s="22"/>
      <c r="M89" s="58"/>
      <c r="N89" s="58"/>
      <c r="O89" s="58"/>
      <c r="P89" s="58"/>
      <c r="Q89" s="46"/>
      <c r="R89" s="58"/>
      <c r="S89" s="22"/>
      <c r="T89" s="1597"/>
      <c r="V89" s="1592"/>
      <c r="AE89" s="1754">
        <f t="shared" si="8"/>
      </c>
      <c r="AF89" s="1754">
        <f t="shared" si="9"/>
      </c>
      <c r="AG89" s="1754">
        <f t="shared" si="10"/>
      </c>
      <c r="AH89" s="1754">
        <f t="shared" si="10"/>
      </c>
      <c r="AI89" s="1754">
        <f t="shared" si="10"/>
      </c>
      <c r="AJ89" s="1754">
        <f t="shared" si="10"/>
      </c>
    </row>
    <row r="90" spans="1:36" s="1591" customFormat="1" ht="24" customHeight="1">
      <c r="A90" s="290" t="s">
        <v>158</v>
      </c>
      <c r="B90" s="66" t="s">
        <v>92</v>
      </c>
      <c r="C90" s="15" t="s">
        <v>588</v>
      </c>
      <c r="D90" s="15" t="s">
        <v>32</v>
      </c>
      <c r="E90" s="97"/>
      <c r="F90" s="97"/>
      <c r="G90" s="93">
        <v>3.5</v>
      </c>
      <c r="H90" s="114">
        <f t="shared" si="7"/>
        <v>105</v>
      </c>
      <c r="I90" s="31">
        <f>SUM(J90:L90)</f>
        <v>40</v>
      </c>
      <c r="J90" s="16">
        <v>24</v>
      </c>
      <c r="K90" s="14">
        <v>16</v>
      </c>
      <c r="L90" s="14"/>
      <c r="M90" s="35">
        <f>H90-I90</f>
        <v>65</v>
      </c>
      <c r="N90" s="35"/>
      <c r="O90" s="37"/>
      <c r="P90" s="37"/>
      <c r="Q90" s="46"/>
      <c r="R90" s="37"/>
      <c r="S90" s="37">
        <v>5</v>
      </c>
      <c r="V90" s="1592">
        <v>2</v>
      </c>
      <c r="W90" s="1591" t="s">
        <v>581</v>
      </c>
      <c r="AE90" s="1754">
        <f t="shared" si="8"/>
      </c>
      <c r="AF90" s="1754">
        <f t="shared" si="9"/>
      </c>
      <c r="AG90" s="1754">
        <f t="shared" si="10"/>
      </c>
      <c r="AH90" s="1754">
        <f t="shared" si="10"/>
      </c>
      <c r="AI90" s="1754">
        <f t="shared" si="10"/>
      </c>
      <c r="AJ90" s="1754" t="str">
        <f t="shared" si="10"/>
        <v>так</v>
      </c>
    </row>
    <row r="91" spans="1:36" s="1591" customFormat="1" ht="37.5" customHeight="1">
      <c r="A91" s="290" t="s">
        <v>159</v>
      </c>
      <c r="B91" s="40" t="s">
        <v>191</v>
      </c>
      <c r="C91" s="14"/>
      <c r="D91" s="15"/>
      <c r="E91" s="97"/>
      <c r="F91" s="94"/>
      <c r="G91" s="93">
        <v>8.5</v>
      </c>
      <c r="H91" s="114">
        <f t="shared" si="7"/>
        <v>255</v>
      </c>
      <c r="I91" s="31">
        <f aca="true" t="shared" si="11" ref="I91:I99">SUM(J91:L91)</f>
        <v>87</v>
      </c>
      <c r="J91" s="16">
        <f>J93+J94</f>
        <v>39</v>
      </c>
      <c r="K91" s="14">
        <v>48</v>
      </c>
      <c r="L91" s="14"/>
      <c r="M91" s="35">
        <f aca="true" t="shared" si="12" ref="M91:M99">H91-I91</f>
        <v>168</v>
      </c>
      <c r="N91" s="35"/>
      <c r="O91" s="37"/>
      <c r="P91" s="37"/>
      <c r="Q91" s="46"/>
      <c r="R91" s="37"/>
      <c r="S91" s="1657"/>
      <c r="V91" s="1592"/>
      <c r="AE91" s="1754" t="s">
        <v>626</v>
      </c>
      <c r="AF91" s="1754" t="s">
        <v>626</v>
      </c>
      <c r="AG91" s="1754">
        <f t="shared" si="10"/>
      </c>
      <c r="AH91" s="1754">
        <f t="shared" si="10"/>
      </c>
      <c r="AI91" s="1754">
        <f t="shared" si="10"/>
      </c>
      <c r="AJ91" s="1754">
        <f t="shared" si="10"/>
      </c>
    </row>
    <row r="92" spans="1:36" s="1591" customFormat="1" ht="18" customHeight="1">
      <c r="A92" s="400"/>
      <c r="B92" s="353" t="s">
        <v>59</v>
      </c>
      <c r="C92" s="58"/>
      <c r="D92" s="58"/>
      <c r="E92" s="58"/>
      <c r="F92" s="58"/>
      <c r="G92" s="1667">
        <v>2</v>
      </c>
      <c r="H92" s="477">
        <f t="shared" si="7"/>
        <v>60</v>
      </c>
      <c r="I92" s="31"/>
      <c r="J92" s="31"/>
      <c r="K92" s="32"/>
      <c r="L92" s="32"/>
      <c r="M92" s="35"/>
      <c r="N92" s="35"/>
      <c r="O92" s="34"/>
      <c r="P92" s="34"/>
      <c r="Q92" s="46"/>
      <c r="R92" s="34"/>
      <c r="S92" s="244"/>
      <c r="V92" s="1592"/>
      <c r="AE92" s="1754">
        <f t="shared" si="8"/>
      </c>
      <c r="AF92" s="1754">
        <f t="shared" si="9"/>
      </c>
      <c r="AG92" s="1754">
        <f t="shared" si="10"/>
      </c>
      <c r="AH92" s="1754">
        <f t="shared" si="10"/>
      </c>
      <c r="AI92" s="1754">
        <f t="shared" si="10"/>
      </c>
      <c r="AJ92" s="1754">
        <f t="shared" si="10"/>
      </c>
    </row>
    <row r="93" spans="1:36" s="1591" customFormat="1" ht="15.75">
      <c r="A93" s="8" t="s">
        <v>160</v>
      </c>
      <c r="B93" s="45" t="s">
        <v>140</v>
      </c>
      <c r="C93" s="14"/>
      <c r="D93" s="15" t="s">
        <v>31</v>
      </c>
      <c r="E93" s="97"/>
      <c r="F93" s="94"/>
      <c r="G93" s="99">
        <v>4</v>
      </c>
      <c r="H93" s="496">
        <f t="shared" si="7"/>
        <v>120</v>
      </c>
      <c r="I93" s="59">
        <f t="shared" si="11"/>
        <v>45</v>
      </c>
      <c r="J93" s="59">
        <v>30</v>
      </c>
      <c r="K93" s="60">
        <v>15</v>
      </c>
      <c r="L93" s="60"/>
      <c r="M93" s="79">
        <f t="shared" si="12"/>
        <v>75</v>
      </c>
      <c r="N93" s="35">
        <v>3</v>
      </c>
      <c r="O93" s="69"/>
      <c r="P93" s="69"/>
      <c r="Q93" s="1781"/>
      <c r="R93" s="69"/>
      <c r="S93" s="69"/>
      <c r="V93" s="1592">
        <v>1</v>
      </c>
      <c r="W93" s="1591" t="s">
        <v>580</v>
      </c>
      <c r="AE93" s="1754" t="str">
        <f t="shared" si="8"/>
        <v>так</v>
      </c>
      <c r="AF93" s="1754">
        <f t="shared" si="9"/>
      </c>
      <c r="AG93" s="1754">
        <f t="shared" si="10"/>
      </c>
      <c r="AH93" s="1754">
        <f t="shared" si="10"/>
      </c>
      <c r="AI93" s="1754">
        <f t="shared" si="10"/>
      </c>
      <c r="AJ93" s="1754">
        <f t="shared" si="10"/>
      </c>
    </row>
    <row r="94" spans="1:36" s="1591" customFormat="1" ht="18.75" customHeight="1">
      <c r="A94" s="8" t="s">
        <v>161</v>
      </c>
      <c r="B94" s="45" t="s">
        <v>67</v>
      </c>
      <c r="C94" s="32" t="s">
        <v>585</v>
      </c>
      <c r="D94" s="36"/>
      <c r="E94" s="112"/>
      <c r="F94" s="96"/>
      <c r="G94" s="92">
        <v>2.5</v>
      </c>
      <c r="H94" s="114">
        <f t="shared" si="7"/>
        <v>75</v>
      </c>
      <c r="I94" s="59">
        <f t="shared" si="11"/>
        <v>27</v>
      </c>
      <c r="J94" s="59">
        <v>9</v>
      </c>
      <c r="K94" s="60">
        <v>18</v>
      </c>
      <c r="L94" s="60"/>
      <c r="M94" s="79">
        <f t="shared" si="12"/>
        <v>48</v>
      </c>
      <c r="N94" s="79"/>
      <c r="O94" s="37">
        <v>3</v>
      </c>
      <c r="P94" s="69"/>
      <c r="Q94" s="1781"/>
      <c r="R94" s="69"/>
      <c r="S94" s="69"/>
      <c r="V94" s="1592">
        <v>1</v>
      </c>
      <c r="W94" s="1591" t="s">
        <v>580</v>
      </c>
      <c r="AE94" s="1754">
        <f t="shared" si="8"/>
      </c>
      <c r="AF94" s="1754" t="str">
        <f t="shared" si="9"/>
        <v>так</v>
      </c>
      <c r="AG94" s="1754">
        <f t="shared" si="10"/>
      </c>
      <c r="AH94" s="1754">
        <f t="shared" si="10"/>
      </c>
      <c r="AI94" s="1754">
        <f t="shared" si="10"/>
      </c>
      <c r="AJ94" s="1754">
        <f t="shared" si="10"/>
      </c>
    </row>
    <row r="95" spans="1:36" s="1591" customFormat="1" ht="33" customHeight="1">
      <c r="A95" s="290" t="s">
        <v>163</v>
      </c>
      <c r="B95" s="40" t="s">
        <v>221</v>
      </c>
      <c r="C95" s="32"/>
      <c r="D95" s="36"/>
      <c r="E95" s="112"/>
      <c r="F95" s="96"/>
      <c r="G95" s="93">
        <v>7.5</v>
      </c>
      <c r="H95" s="114">
        <f>G95*30</f>
        <v>225</v>
      </c>
      <c r="I95" s="59"/>
      <c r="J95" s="59"/>
      <c r="K95" s="60"/>
      <c r="L95" s="60"/>
      <c r="M95" s="79"/>
      <c r="N95" s="79"/>
      <c r="O95" s="34"/>
      <c r="P95" s="69"/>
      <c r="Q95" s="1781"/>
      <c r="R95" s="69"/>
      <c r="S95" s="69"/>
      <c r="V95" s="1592"/>
      <c r="AE95" s="1754">
        <f t="shared" si="8"/>
      </c>
      <c r="AF95" s="1754">
        <f t="shared" si="9"/>
      </c>
      <c r="AG95" s="1754">
        <f t="shared" si="10"/>
      </c>
      <c r="AH95" s="1754">
        <f t="shared" si="10"/>
      </c>
      <c r="AI95" s="1754">
        <f t="shared" si="10"/>
      </c>
      <c r="AJ95" s="1754">
        <f t="shared" si="10"/>
      </c>
    </row>
    <row r="96" spans="1:36" s="1591" customFormat="1" ht="18.75" customHeight="1">
      <c r="A96" s="318"/>
      <c r="B96" s="66" t="s">
        <v>59</v>
      </c>
      <c r="C96" s="455"/>
      <c r="D96" s="455"/>
      <c r="E96" s="455"/>
      <c r="F96" s="456"/>
      <c r="G96" s="92">
        <v>2</v>
      </c>
      <c r="H96" s="114">
        <f>G96*30</f>
        <v>60</v>
      </c>
      <c r="I96" s="59"/>
      <c r="J96" s="59"/>
      <c r="K96" s="60"/>
      <c r="L96" s="60"/>
      <c r="M96" s="79"/>
      <c r="N96" s="79"/>
      <c r="O96" s="34"/>
      <c r="P96" s="69"/>
      <c r="Q96" s="1781"/>
      <c r="R96" s="69"/>
      <c r="S96" s="69"/>
      <c r="V96" s="1592"/>
      <c r="AE96" s="1754">
        <f t="shared" si="8"/>
      </c>
      <c r="AF96" s="1754">
        <f t="shared" si="9"/>
      </c>
      <c r="AG96" s="1754">
        <f t="shared" si="10"/>
      </c>
      <c r="AH96" s="1754">
        <f t="shared" si="10"/>
      </c>
      <c r="AI96" s="1754">
        <f t="shared" si="10"/>
      </c>
      <c r="AJ96" s="1754">
        <f t="shared" si="10"/>
      </c>
    </row>
    <row r="97" spans="1:36" s="1591" customFormat="1" ht="33" customHeight="1">
      <c r="A97" s="290"/>
      <c r="B97" s="40" t="s">
        <v>239</v>
      </c>
      <c r="C97" s="32"/>
      <c r="D97" s="36"/>
      <c r="E97" s="112"/>
      <c r="F97" s="96"/>
      <c r="G97" s="93">
        <v>5.5</v>
      </c>
      <c r="H97" s="114">
        <f>G97*30</f>
        <v>165</v>
      </c>
      <c r="I97" s="31">
        <f t="shared" si="11"/>
        <v>63</v>
      </c>
      <c r="J97" s="31">
        <f>SUM(J98:J99)</f>
        <v>39</v>
      </c>
      <c r="K97" s="31">
        <f>SUM(K98:K99)</f>
        <v>24</v>
      </c>
      <c r="L97" s="32"/>
      <c r="M97" s="35">
        <f t="shared" si="12"/>
        <v>102</v>
      </c>
      <c r="N97" s="35"/>
      <c r="O97" s="34"/>
      <c r="P97" s="34"/>
      <c r="Q97" s="46"/>
      <c r="R97" s="34"/>
      <c r="S97" s="34"/>
      <c r="V97" s="1592"/>
      <c r="X97" s="1591" t="s">
        <v>552</v>
      </c>
      <c r="AE97" s="1754" t="s">
        <v>626</v>
      </c>
      <c r="AF97" s="1754" t="s">
        <v>626</v>
      </c>
      <c r="AG97" s="1754">
        <f t="shared" si="10"/>
      </c>
      <c r="AH97" s="1754">
        <f t="shared" si="10"/>
      </c>
      <c r="AI97" s="1754">
        <f t="shared" si="10"/>
      </c>
      <c r="AJ97" s="1754">
        <f t="shared" si="10"/>
      </c>
    </row>
    <row r="98" spans="1:36" s="1591" customFormat="1" ht="23.25" customHeight="1">
      <c r="A98" s="8" t="s">
        <v>164</v>
      </c>
      <c r="B98" s="45" t="s">
        <v>195</v>
      </c>
      <c r="C98" s="15">
        <v>1</v>
      </c>
      <c r="D98" s="207"/>
      <c r="E98" s="306"/>
      <c r="F98" s="208"/>
      <c r="G98" s="92">
        <v>4</v>
      </c>
      <c r="H98" s="114">
        <f t="shared" si="7"/>
        <v>120</v>
      </c>
      <c r="I98" s="59">
        <f t="shared" si="11"/>
        <v>45</v>
      </c>
      <c r="J98" s="59">
        <v>30</v>
      </c>
      <c r="K98" s="60">
        <v>15</v>
      </c>
      <c r="L98" s="60"/>
      <c r="M98" s="23">
        <f t="shared" si="12"/>
        <v>75</v>
      </c>
      <c r="N98" s="35">
        <v>3</v>
      </c>
      <c r="O98" s="65"/>
      <c r="P98" s="34"/>
      <c r="Q98" s="46"/>
      <c r="R98" s="34"/>
      <c r="S98" s="34"/>
      <c r="V98" s="1592">
        <v>1</v>
      </c>
      <c r="W98" s="1591" t="s">
        <v>580</v>
      </c>
      <c r="AE98" s="1754" t="str">
        <f t="shared" si="8"/>
        <v>так</v>
      </c>
      <c r="AF98" s="1754">
        <f t="shared" si="9"/>
      </c>
      <c r="AG98" s="1754">
        <f t="shared" si="10"/>
      </c>
      <c r="AH98" s="1754">
        <f t="shared" si="10"/>
      </c>
      <c r="AI98" s="1754">
        <f t="shared" si="10"/>
      </c>
      <c r="AJ98" s="1754">
        <f t="shared" si="10"/>
      </c>
    </row>
    <row r="99" spans="1:36" s="1591" customFormat="1" ht="24" customHeight="1">
      <c r="A99" s="8" t="s">
        <v>165</v>
      </c>
      <c r="B99" s="45" t="s">
        <v>195</v>
      </c>
      <c r="C99" s="243"/>
      <c r="D99" s="15" t="s">
        <v>585</v>
      </c>
      <c r="E99" s="306"/>
      <c r="F99" s="208"/>
      <c r="G99" s="92">
        <v>1.5</v>
      </c>
      <c r="H99" s="114">
        <f t="shared" si="7"/>
        <v>45</v>
      </c>
      <c r="I99" s="59">
        <f t="shared" si="11"/>
        <v>18</v>
      </c>
      <c r="J99" s="59">
        <v>9</v>
      </c>
      <c r="K99" s="60">
        <v>9</v>
      </c>
      <c r="L99" s="60"/>
      <c r="M99" s="23">
        <f t="shared" si="12"/>
        <v>27</v>
      </c>
      <c r="N99" s="35"/>
      <c r="O99" s="34">
        <v>2</v>
      </c>
      <c r="P99" s="34"/>
      <c r="Q99" s="46"/>
      <c r="R99" s="34"/>
      <c r="S99" s="34"/>
      <c r="V99" s="1592">
        <v>1</v>
      </c>
      <c r="W99" s="1591" t="s">
        <v>580</v>
      </c>
      <c r="AE99" s="1754">
        <f t="shared" si="8"/>
      </c>
      <c r="AF99" s="1754" t="str">
        <f t="shared" si="9"/>
        <v>так</v>
      </c>
      <c r="AG99" s="1754">
        <f t="shared" si="10"/>
      </c>
      <c r="AH99" s="1754">
        <f t="shared" si="10"/>
      </c>
      <c r="AI99" s="1754">
        <f t="shared" si="10"/>
      </c>
      <c r="AJ99" s="1754">
        <f t="shared" si="10"/>
      </c>
    </row>
    <row r="100" spans="1:36" s="1591" customFormat="1" ht="30" customHeight="1">
      <c r="A100" s="290" t="s">
        <v>167</v>
      </c>
      <c r="B100" s="42" t="s">
        <v>43</v>
      </c>
      <c r="C100" s="15"/>
      <c r="D100" s="15"/>
      <c r="E100" s="97"/>
      <c r="F100" s="97"/>
      <c r="G100" s="92">
        <v>7</v>
      </c>
      <c r="H100" s="114">
        <f t="shared" si="7"/>
        <v>210</v>
      </c>
      <c r="I100" s="31"/>
      <c r="J100" s="16"/>
      <c r="K100" s="14"/>
      <c r="L100" s="14"/>
      <c r="M100" s="35"/>
      <c r="N100" s="35"/>
      <c r="O100" s="37"/>
      <c r="P100" s="37"/>
      <c r="Q100" s="46"/>
      <c r="R100" s="37"/>
      <c r="S100" s="37"/>
      <c r="V100" s="1592"/>
      <c r="AE100" s="1754" t="s">
        <v>626</v>
      </c>
      <c r="AF100" s="1754">
        <f t="shared" si="9"/>
      </c>
      <c r="AG100" s="1754">
        <f t="shared" si="10"/>
      </c>
      <c r="AH100" s="1754">
        <f t="shared" si="10"/>
      </c>
      <c r="AI100" s="1754">
        <f t="shared" si="10"/>
      </c>
      <c r="AJ100" s="1754">
        <f t="shared" si="10"/>
      </c>
    </row>
    <row r="101" spans="1:36" s="1591" customFormat="1" ht="18.75" customHeight="1">
      <c r="A101" s="8"/>
      <c r="B101" s="66" t="s">
        <v>59</v>
      </c>
      <c r="C101" s="15"/>
      <c r="D101" s="15"/>
      <c r="E101" s="97"/>
      <c r="F101" s="97"/>
      <c r="G101" s="92">
        <v>1.5</v>
      </c>
      <c r="H101" s="114">
        <f t="shared" si="7"/>
        <v>45</v>
      </c>
      <c r="I101" s="31"/>
      <c r="J101" s="16"/>
      <c r="K101" s="14"/>
      <c r="L101" s="14"/>
      <c r="M101" s="35"/>
      <c r="N101" s="35"/>
      <c r="O101" s="37"/>
      <c r="P101" s="37"/>
      <c r="Q101" s="46"/>
      <c r="R101" s="37"/>
      <c r="S101" s="37"/>
      <c r="V101" s="1592"/>
      <c r="AE101" s="1754">
        <f t="shared" si="8"/>
      </c>
      <c r="AF101" s="1754">
        <f t="shared" si="9"/>
      </c>
      <c r="AG101" s="1754">
        <f t="shared" si="10"/>
      </c>
      <c r="AH101" s="1754">
        <f t="shared" si="10"/>
      </c>
      <c r="AI101" s="1754">
        <f t="shared" si="10"/>
      </c>
      <c r="AJ101" s="1754">
        <f t="shared" si="10"/>
      </c>
    </row>
    <row r="102" spans="1:36" s="1591" customFormat="1" ht="26.25" customHeight="1">
      <c r="A102" s="290" t="s">
        <v>166</v>
      </c>
      <c r="B102" s="66" t="s">
        <v>92</v>
      </c>
      <c r="C102" s="15"/>
      <c r="D102" s="15" t="s">
        <v>31</v>
      </c>
      <c r="E102" s="97"/>
      <c r="F102" s="97"/>
      <c r="G102" s="93">
        <v>4</v>
      </c>
      <c r="H102" s="114">
        <f t="shared" si="7"/>
        <v>120</v>
      </c>
      <c r="I102" s="31">
        <f>SUM(J102:L102)</f>
        <v>45</v>
      </c>
      <c r="J102" s="16">
        <v>30</v>
      </c>
      <c r="K102" s="14">
        <v>15</v>
      </c>
      <c r="L102" s="14"/>
      <c r="M102" s="35">
        <f>H102-I102</f>
        <v>75</v>
      </c>
      <c r="N102" s="35">
        <v>3</v>
      </c>
      <c r="O102" s="37"/>
      <c r="P102" s="37"/>
      <c r="Q102" s="46"/>
      <c r="R102" s="37"/>
      <c r="S102" s="37"/>
      <c r="U102" s="1593" t="s">
        <v>222</v>
      </c>
      <c r="V102" s="1592">
        <v>1</v>
      </c>
      <c r="W102" s="1591" t="s">
        <v>580</v>
      </c>
      <c r="AE102" s="1754" t="str">
        <f t="shared" si="8"/>
        <v>так</v>
      </c>
      <c r="AF102" s="1754">
        <f t="shared" si="9"/>
      </c>
      <c r="AG102" s="1754">
        <f t="shared" si="10"/>
      </c>
      <c r="AH102" s="1754">
        <f t="shared" si="10"/>
      </c>
      <c r="AI102" s="1754">
        <f t="shared" si="10"/>
      </c>
      <c r="AJ102" s="1754">
        <f t="shared" si="10"/>
      </c>
    </row>
    <row r="103" spans="1:36" s="1591" customFormat="1" ht="35.25" customHeight="1">
      <c r="A103" s="290" t="s">
        <v>168</v>
      </c>
      <c r="B103" s="42" t="s">
        <v>250</v>
      </c>
      <c r="C103" s="15"/>
      <c r="D103" s="15"/>
      <c r="E103" s="97" t="s">
        <v>586</v>
      </c>
      <c r="F103" s="37"/>
      <c r="G103" s="37">
        <v>1.5</v>
      </c>
      <c r="H103" s="37">
        <f>G103*30</f>
        <v>45</v>
      </c>
      <c r="I103" s="37">
        <f>SUM(J103:L103)</f>
        <v>18</v>
      </c>
      <c r="J103" s="37"/>
      <c r="K103" s="37"/>
      <c r="L103" s="37">
        <v>18</v>
      </c>
      <c r="M103" s="37">
        <f>H103-I103</f>
        <v>27</v>
      </c>
      <c r="N103" s="37"/>
      <c r="O103" s="37">
        <v>1</v>
      </c>
      <c r="P103" s="37">
        <v>1</v>
      </c>
      <c r="Q103" s="37"/>
      <c r="R103" s="37"/>
      <c r="S103" s="37"/>
      <c r="T103" s="1598"/>
      <c r="V103" s="1592">
        <v>1</v>
      </c>
      <c r="W103" s="1591" t="s">
        <v>580</v>
      </c>
      <c r="AE103" s="1754">
        <f t="shared" si="8"/>
      </c>
      <c r="AF103" s="1754" t="str">
        <f t="shared" si="9"/>
        <v>так</v>
      </c>
      <c r="AG103" s="1754" t="str">
        <f t="shared" si="10"/>
        <v>так</v>
      </c>
      <c r="AH103" s="1754">
        <f t="shared" si="10"/>
      </c>
      <c r="AI103" s="1754">
        <f t="shared" si="10"/>
      </c>
      <c r="AJ103" s="1754">
        <f t="shared" si="10"/>
      </c>
    </row>
    <row r="104" spans="1:36" s="1591" customFormat="1" ht="41.25" customHeight="1">
      <c r="A104" s="290" t="s">
        <v>172</v>
      </c>
      <c r="B104" s="525" t="s">
        <v>261</v>
      </c>
      <c r="C104" s="35"/>
      <c r="D104" s="37">
        <v>3</v>
      </c>
      <c r="E104" s="274"/>
      <c r="F104" s="111"/>
      <c r="G104" s="100">
        <v>4.5</v>
      </c>
      <c r="H104" s="114">
        <f>G104*30</f>
        <v>135</v>
      </c>
      <c r="I104" s="35">
        <f>SUM(J104:L104)</f>
        <v>60</v>
      </c>
      <c r="J104" s="35">
        <v>30</v>
      </c>
      <c r="K104" s="35">
        <v>30</v>
      </c>
      <c r="L104" s="35"/>
      <c r="M104" s="35">
        <f>H104-I104</f>
        <v>75</v>
      </c>
      <c r="N104" s="35"/>
      <c r="O104" s="35"/>
      <c r="P104" s="35"/>
      <c r="Q104" s="65">
        <v>4</v>
      </c>
      <c r="R104" s="37"/>
      <c r="S104" s="37"/>
      <c r="V104" s="1592">
        <v>2</v>
      </c>
      <c r="W104" s="1591" t="s">
        <v>581</v>
      </c>
      <c r="AE104" s="1754">
        <f t="shared" si="8"/>
      </c>
      <c r="AF104" s="1754">
        <f t="shared" si="9"/>
      </c>
      <c r="AG104" s="1754">
        <f t="shared" si="10"/>
      </c>
      <c r="AH104" s="1754" t="str">
        <f t="shared" si="10"/>
        <v>так</v>
      </c>
      <c r="AI104" s="1754">
        <f t="shared" si="10"/>
      </c>
      <c r="AJ104" s="1754">
        <f t="shared" si="10"/>
      </c>
    </row>
    <row r="105" spans="1:36" s="12" customFormat="1" ht="24.75" customHeight="1" hidden="1">
      <c r="A105" s="290" t="s">
        <v>173</v>
      </c>
      <c r="B105" s="40" t="s">
        <v>240</v>
      </c>
      <c r="C105" s="35"/>
      <c r="D105" s="37"/>
      <c r="E105" s="274"/>
      <c r="F105" s="111"/>
      <c r="G105" s="93"/>
      <c r="H105" s="114"/>
      <c r="I105" s="33"/>
      <c r="J105" s="35"/>
      <c r="K105" s="35"/>
      <c r="L105" s="35"/>
      <c r="M105" s="35"/>
      <c r="N105" s="35"/>
      <c r="O105" s="35"/>
      <c r="P105" s="35"/>
      <c r="Q105" s="65"/>
      <c r="R105" s="22"/>
      <c r="S105" s="22"/>
      <c r="U105" s="483"/>
      <c r="V105" s="445"/>
      <c r="AE105" s="1754">
        <f t="shared" si="8"/>
      </c>
      <c r="AF105" s="1754">
        <f t="shared" si="9"/>
      </c>
      <c r="AG105" s="1754">
        <f t="shared" si="10"/>
      </c>
      <c r="AH105" s="1754">
        <f t="shared" si="10"/>
      </c>
      <c r="AI105" s="1754">
        <f t="shared" si="10"/>
      </c>
      <c r="AJ105" s="1754">
        <f t="shared" si="10"/>
      </c>
    </row>
    <row r="106" spans="1:36" s="12" customFormat="1" ht="24.75" customHeight="1" hidden="1">
      <c r="A106" s="290"/>
      <c r="B106" s="66" t="s">
        <v>59</v>
      </c>
      <c r="C106" s="35"/>
      <c r="D106" s="37"/>
      <c r="E106" s="274"/>
      <c r="F106" s="111"/>
      <c r="G106" s="92"/>
      <c r="H106" s="114"/>
      <c r="I106" s="33"/>
      <c r="J106" s="35"/>
      <c r="K106" s="35"/>
      <c r="L106" s="35"/>
      <c r="M106" s="35"/>
      <c r="N106" s="35"/>
      <c r="O106" s="35"/>
      <c r="P106" s="35"/>
      <c r="Q106" s="65"/>
      <c r="R106" s="22"/>
      <c r="S106" s="22"/>
      <c r="U106" s="484"/>
      <c r="V106" s="445"/>
      <c r="AE106" s="1754">
        <f t="shared" si="8"/>
      </c>
      <c r="AF106" s="1754">
        <f t="shared" si="9"/>
      </c>
      <c r="AG106" s="1754">
        <f t="shared" si="10"/>
      </c>
      <c r="AH106" s="1754">
        <f t="shared" si="10"/>
      </c>
      <c r="AI106" s="1754">
        <f t="shared" si="10"/>
      </c>
      <c r="AJ106" s="1754">
        <f t="shared" si="10"/>
      </c>
    </row>
    <row r="107" spans="1:36" s="1594" customFormat="1" ht="24.75" customHeight="1">
      <c r="A107" s="290" t="s">
        <v>173</v>
      </c>
      <c r="B107" s="40" t="s">
        <v>192</v>
      </c>
      <c r="C107" s="15"/>
      <c r="D107" s="14" t="s">
        <v>586</v>
      </c>
      <c r="E107" s="300"/>
      <c r="F107" s="94"/>
      <c r="G107" s="93">
        <v>4</v>
      </c>
      <c r="H107" s="114">
        <f t="shared" si="7"/>
        <v>120</v>
      </c>
      <c r="I107" s="31">
        <f>SUM(J107:L107)</f>
        <v>54</v>
      </c>
      <c r="J107" s="16">
        <v>27</v>
      </c>
      <c r="K107" s="14">
        <v>27</v>
      </c>
      <c r="L107" s="14"/>
      <c r="M107" s="35">
        <f>H107-I107</f>
        <v>66</v>
      </c>
      <c r="N107" s="35"/>
      <c r="O107" s="37"/>
      <c r="P107" s="37">
        <v>6</v>
      </c>
      <c r="Q107" s="46"/>
      <c r="R107" s="37"/>
      <c r="S107" s="37"/>
      <c r="U107" s="1599"/>
      <c r="V107" s="1595">
        <v>1</v>
      </c>
      <c r="W107" s="1591" t="s">
        <v>580</v>
      </c>
      <c r="AE107" s="1754">
        <f t="shared" si="8"/>
      </c>
      <c r="AF107" s="1754">
        <f t="shared" si="9"/>
      </c>
      <c r="AG107" s="1754" t="str">
        <f t="shared" si="10"/>
        <v>так</v>
      </c>
      <c r="AH107" s="1754">
        <f t="shared" si="10"/>
      </c>
      <c r="AI107" s="1754">
        <f t="shared" si="10"/>
      </c>
      <c r="AJ107" s="1754">
        <f t="shared" si="10"/>
      </c>
    </row>
    <row r="108" spans="1:36" s="12" customFormat="1" ht="33" customHeight="1" hidden="1">
      <c r="A108" s="290" t="s">
        <v>174</v>
      </c>
      <c r="B108" s="41" t="s">
        <v>45</v>
      </c>
      <c r="C108" s="46"/>
      <c r="D108" s="46"/>
      <c r="E108" s="301"/>
      <c r="F108" s="96"/>
      <c r="G108" s="92"/>
      <c r="H108" s="114"/>
      <c r="I108" s="31"/>
      <c r="J108" s="16"/>
      <c r="K108" s="14"/>
      <c r="L108" s="14"/>
      <c r="M108" s="35"/>
      <c r="N108" s="35"/>
      <c r="O108" s="37"/>
      <c r="P108" s="37"/>
      <c r="Q108" s="46"/>
      <c r="R108" s="37"/>
      <c r="S108" s="37"/>
      <c r="AE108" s="1754">
        <f t="shared" si="8"/>
      </c>
      <c r="AF108" s="1754">
        <f t="shared" si="9"/>
      </c>
      <c r="AG108" s="1754">
        <f t="shared" si="10"/>
      </c>
      <c r="AH108" s="1754">
        <f t="shared" si="10"/>
      </c>
      <c r="AI108" s="1754">
        <f t="shared" si="10"/>
      </c>
      <c r="AJ108" s="1754">
        <f t="shared" si="10"/>
      </c>
    </row>
    <row r="109" spans="1:36" s="12" customFormat="1" ht="16.5" customHeight="1" hidden="1">
      <c r="A109" s="8"/>
      <c r="B109" s="66" t="s">
        <v>59</v>
      </c>
      <c r="C109" s="36"/>
      <c r="D109" s="32"/>
      <c r="E109" s="305"/>
      <c r="F109" s="96"/>
      <c r="G109" s="92"/>
      <c r="H109" s="114"/>
      <c r="I109" s="31"/>
      <c r="J109" s="16"/>
      <c r="K109" s="14"/>
      <c r="L109" s="14"/>
      <c r="M109" s="35"/>
      <c r="N109" s="35"/>
      <c r="O109" s="37"/>
      <c r="P109" s="37"/>
      <c r="Q109" s="46"/>
      <c r="R109" s="37"/>
      <c r="S109" s="37"/>
      <c r="AE109" s="1754">
        <f t="shared" si="8"/>
      </c>
      <c r="AF109" s="1754">
        <f t="shared" si="9"/>
      </c>
      <c r="AG109" s="1754">
        <f t="shared" si="10"/>
      </c>
      <c r="AH109" s="1754">
        <f t="shared" si="10"/>
      </c>
      <c r="AI109" s="1754">
        <f t="shared" si="10"/>
      </c>
      <c r="AJ109" s="1754">
        <f t="shared" si="10"/>
      </c>
    </row>
    <row r="110" spans="1:36" s="1591" customFormat="1" ht="40.5" customHeight="1">
      <c r="A110" s="290" t="s">
        <v>174</v>
      </c>
      <c r="B110" s="66" t="s">
        <v>616</v>
      </c>
      <c r="C110" s="46" t="s">
        <v>587</v>
      </c>
      <c r="D110" s="46"/>
      <c r="E110" s="301"/>
      <c r="F110" s="96"/>
      <c r="G110" s="93">
        <v>3.5</v>
      </c>
      <c r="H110" s="114">
        <f t="shared" si="7"/>
        <v>105</v>
      </c>
      <c r="I110" s="31">
        <f>SUM(J110:L110)</f>
        <v>36</v>
      </c>
      <c r="J110" s="16">
        <v>18</v>
      </c>
      <c r="K110" s="14">
        <v>18</v>
      </c>
      <c r="L110" s="14"/>
      <c r="M110" s="35">
        <f>H110-I110</f>
        <v>69</v>
      </c>
      <c r="N110" s="35"/>
      <c r="O110" s="37"/>
      <c r="P110" s="37"/>
      <c r="Q110" s="46"/>
      <c r="R110" s="37">
        <v>4</v>
      </c>
      <c r="S110" s="37"/>
      <c r="U110" s="1593" t="s">
        <v>222</v>
      </c>
      <c r="V110" s="1592">
        <v>2</v>
      </c>
      <c r="W110" s="1591" t="s">
        <v>581</v>
      </c>
      <c r="AE110" s="1754">
        <f t="shared" si="8"/>
      </c>
      <c r="AF110" s="1754">
        <f t="shared" si="9"/>
      </c>
      <c r="AG110" s="1754">
        <f t="shared" si="10"/>
      </c>
      <c r="AH110" s="1754">
        <f t="shared" si="10"/>
      </c>
      <c r="AI110" s="1754" t="str">
        <f t="shared" si="10"/>
        <v>так</v>
      </c>
      <c r="AJ110" s="1754">
        <f t="shared" si="10"/>
      </c>
    </row>
    <row r="111" spans="1:36" s="1591" customFormat="1" ht="35.25" customHeight="1">
      <c r="A111" s="290" t="s">
        <v>176</v>
      </c>
      <c r="B111" s="47" t="s">
        <v>44</v>
      </c>
      <c r="C111" s="44"/>
      <c r="D111" s="44"/>
      <c r="E111" s="303"/>
      <c r="F111" s="94"/>
      <c r="G111" s="92">
        <v>7</v>
      </c>
      <c r="H111" s="114">
        <f t="shared" si="7"/>
        <v>210</v>
      </c>
      <c r="I111" s="31"/>
      <c r="J111" s="16"/>
      <c r="K111" s="14"/>
      <c r="L111" s="14"/>
      <c r="M111" s="35"/>
      <c r="N111" s="35"/>
      <c r="O111" s="37"/>
      <c r="P111" s="37"/>
      <c r="Q111" s="46"/>
      <c r="R111" s="37"/>
      <c r="S111" s="37"/>
      <c r="V111" s="1592"/>
      <c r="AE111" s="1754">
        <f t="shared" si="8"/>
      </c>
      <c r="AF111" s="1754">
        <f t="shared" si="9"/>
      </c>
      <c r="AG111" s="1754">
        <f t="shared" si="10"/>
      </c>
      <c r="AH111" s="1754" t="s">
        <v>626</v>
      </c>
      <c r="AI111" s="1754">
        <f t="shared" si="10"/>
      </c>
      <c r="AJ111" s="1754">
        <f t="shared" si="10"/>
      </c>
    </row>
    <row r="112" spans="1:36" s="1591" customFormat="1" ht="15" customHeight="1">
      <c r="A112" s="8"/>
      <c r="B112" s="66" t="s">
        <v>59</v>
      </c>
      <c r="C112" s="44"/>
      <c r="D112" s="44"/>
      <c r="E112" s="303"/>
      <c r="F112" s="94"/>
      <c r="G112" s="92">
        <v>2</v>
      </c>
      <c r="H112" s="114">
        <f t="shared" si="7"/>
        <v>60</v>
      </c>
      <c r="I112" s="31"/>
      <c r="J112" s="16"/>
      <c r="K112" s="14"/>
      <c r="L112" s="14"/>
      <c r="M112" s="35"/>
      <c r="N112" s="35"/>
      <c r="O112" s="37"/>
      <c r="P112" s="37"/>
      <c r="Q112" s="46"/>
      <c r="R112" s="37"/>
      <c r="S112" s="37"/>
      <c r="V112" s="1592"/>
      <c r="AE112" s="1754">
        <f t="shared" si="8"/>
      </c>
      <c r="AF112" s="1754">
        <f t="shared" si="9"/>
      </c>
      <c r="AG112" s="1754">
        <f t="shared" si="10"/>
      </c>
      <c r="AH112" s="1754">
        <f t="shared" si="10"/>
      </c>
      <c r="AI112" s="1754">
        <f t="shared" si="10"/>
      </c>
      <c r="AJ112" s="1754">
        <f t="shared" si="10"/>
      </c>
    </row>
    <row r="113" spans="1:36" s="1591" customFormat="1" ht="21" customHeight="1">
      <c r="A113" s="290" t="s">
        <v>177</v>
      </c>
      <c r="B113" s="66" t="s">
        <v>53</v>
      </c>
      <c r="C113" s="44" t="s">
        <v>84</v>
      </c>
      <c r="D113" s="44"/>
      <c r="E113" s="303"/>
      <c r="F113" s="94"/>
      <c r="G113" s="93">
        <v>5</v>
      </c>
      <c r="H113" s="114">
        <f t="shared" si="7"/>
        <v>150</v>
      </c>
      <c r="I113" s="31">
        <f>SUM(J113:L113)</f>
        <v>60</v>
      </c>
      <c r="J113" s="16">
        <v>30</v>
      </c>
      <c r="K113" s="14">
        <v>30</v>
      </c>
      <c r="L113" s="14"/>
      <c r="M113" s="35">
        <f>H113-I113</f>
        <v>90</v>
      </c>
      <c r="N113" s="35"/>
      <c r="O113" s="37"/>
      <c r="P113" s="37"/>
      <c r="Q113" s="65">
        <v>4</v>
      </c>
      <c r="R113" s="37"/>
      <c r="S113" s="37"/>
      <c r="V113" s="1592">
        <v>2</v>
      </c>
      <c r="W113" s="1591" t="s">
        <v>581</v>
      </c>
      <c r="AE113" s="1754">
        <f t="shared" si="8"/>
      </c>
      <c r="AF113" s="1754">
        <f t="shared" si="9"/>
      </c>
      <c r="AG113" s="1754">
        <f t="shared" si="10"/>
      </c>
      <c r="AH113" s="1754" t="str">
        <f t="shared" si="10"/>
        <v>так</v>
      </c>
      <c r="AI113" s="1754">
        <f t="shared" si="10"/>
      </c>
      <c r="AJ113" s="1754">
        <f t="shared" si="10"/>
      </c>
    </row>
    <row r="114" spans="1:36" s="1591" customFormat="1" ht="33" customHeight="1">
      <c r="A114" s="290" t="s">
        <v>180</v>
      </c>
      <c r="B114" s="40" t="s">
        <v>39</v>
      </c>
      <c r="C114" s="15"/>
      <c r="D114" s="14"/>
      <c r="E114" s="300"/>
      <c r="F114" s="94"/>
      <c r="G114" s="92">
        <v>7.5</v>
      </c>
      <c r="H114" s="114">
        <f t="shared" si="7"/>
        <v>225</v>
      </c>
      <c r="I114" s="31"/>
      <c r="J114" s="16"/>
      <c r="K114" s="14"/>
      <c r="L114" s="14"/>
      <c r="M114" s="35"/>
      <c r="N114" s="35"/>
      <c r="O114" s="37"/>
      <c r="P114" s="37"/>
      <c r="Q114" s="46"/>
      <c r="R114" s="37"/>
      <c r="S114" s="37"/>
      <c r="V114" s="1592"/>
      <c r="AE114" s="1754">
        <f t="shared" si="8"/>
      </c>
      <c r="AF114" s="1754">
        <f t="shared" si="9"/>
      </c>
      <c r="AG114" s="1754">
        <f t="shared" si="10"/>
      </c>
      <c r="AH114" s="1754" t="s">
        <v>626</v>
      </c>
      <c r="AI114" s="1754">
        <f t="shared" si="10"/>
      </c>
      <c r="AJ114" s="1754">
        <f t="shared" si="10"/>
      </c>
    </row>
    <row r="115" spans="1:36" s="1591" customFormat="1" ht="13.5" customHeight="1">
      <c r="A115" s="290"/>
      <c r="B115" s="66" t="s">
        <v>59</v>
      </c>
      <c r="C115" s="35"/>
      <c r="D115" s="37"/>
      <c r="E115" s="274"/>
      <c r="F115" s="111"/>
      <c r="G115" s="92">
        <v>1</v>
      </c>
      <c r="H115" s="114">
        <f t="shared" si="7"/>
        <v>30</v>
      </c>
      <c r="I115" s="31"/>
      <c r="J115" s="16"/>
      <c r="K115" s="14"/>
      <c r="L115" s="14"/>
      <c r="M115" s="35"/>
      <c r="N115" s="35"/>
      <c r="O115" s="37"/>
      <c r="P115" s="37"/>
      <c r="Q115" s="46"/>
      <c r="R115" s="37"/>
      <c r="S115" s="37"/>
      <c r="V115" s="1592"/>
      <c r="AE115" s="1754">
        <f t="shared" si="8"/>
      </c>
      <c r="AF115" s="1754">
        <f t="shared" si="9"/>
      </c>
      <c r="AG115" s="1754">
        <f t="shared" si="10"/>
      </c>
      <c r="AH115" s="1754">
        <f t="shared" si="10"/>
      </c>
      <c r="AI115" s="1754">
        <f t="shared" si="10"/>
      </c>
      <c r="AJ115" s="1754">
        <f t="shared" si="10"/>
      </c>
    </row>
    <row r="116" spans="1:36" s="1591" customFormat="1" ht="22.5" customHeight="1">
      <c r="A116" s="290" t="s">
        <v>181</v>
      </c>
      <c r="B116" s="66" t="s">
        <v>92</v>
      </c>
      <c r="C116" s="16">
        <v>3</v>
      </c>
      <c r="D116" s="14"/>
      <c r="E116" s="300"/>
      <c r="F116" s="94"/>
      <c r="G116" s="93">
        <v>5</v>
      </c>
      <c r="H116" s="114">
        <f t="shared" si="7"/>
        <v>150</v>
      </c>
      <c r="I116" s="31">
        <f>SUM(J116:L116)</f>
        <v>60</v>
      </c>
      <c r="J116" s="16">
        <v>30</v>
      </c>
      <c r="K116" s="14">
        <v>30</v>
      </c>
      <c r="L116" s="14"/>
      <c r="M116" s="35">
        <f>H116-I116</f>
        <v>90</v>
      </c>
      <c r="N116" s="35"/>
      <c r="O116" s="37"/>
      <c r="P116" s="37"/>
      <c r="Q116" s="65">
        <v>4</v>
      </c>
      <c r="R116" s="37"/>
      <c r="S116" s="37"/>
      <c r="U116" s="1593" t="s">
        <v>222</v>
      </c>
      <c r="V116" s="1592">
        <v>2</v>
      </c>
      <c r="W116" s="1591" t="s">
        <v>581</v>
      </c>
      <c r="AE116" s="1754">
        <f t="shared" si="8"/>
      </c>
      <c r="AF116" s="1754">
        <f t="shared" si="9"/>
      </c>
      <c r="AG116" s="1754">
        <f t="shared" si="10"/>
      </c>
      <c r="AH116" s="1754" t="str">
        <f t="shared" si="10"/>
        <v>так</v>
      </c>
      <c r="AI116" s="1754">
        <f t="shared" si="10"/>
      </c>
      <c r="AJ116" s="1754">
        <f t="shared" si="10"/>
      </c>
    </row>
    <row r="117" spans="1:36" s="1591" customFormat="1" ht="34.5" customHeight="1">
      <c r="A117" s="290" t="s">
        <v>182</v>
      </c>
      <c r="B117" s="1785" t="s">
        <v>196</v>
      </c>
      <c r="C117" s="37"/>
      <c r="D117" s="37"/>
      <c r="E117" s="274"/>
      <c r="F117" s="274" t="s">
        <v>587</v>
      </c>
      <c r="G117" s="100">
        <v>1.5</v>
      </c>
      <c r="H117" s="37">
        <v>45</v>
      </c>
      <c r="I117" s="37">
        <f>SUM(J117:L117)</f>
        <v>17</v>
      </c>
      <c r="J117" s="37"/>
      <c r="K117" s="37"/>
      <c r="L117" s="37">
        <v>17</v>
      </c>
      <c r="M117" s="37">
        <f>H117-I117</f>
        <v>28</v>
      </c>
      <c r="N117" s="37"/>
      <c r="O117" s="37"/>
      <c r="P117" s="37"/>
      <c r="Q117" s="37"/>
      <c r="R117" s="37">
        <v>2</v>
      </c>
      <c r="S117" s="37"/>
      <c r="T117" s="1598"/>
      <c r="V117" s="1592">
        <v>2</v>
      </c>
      <c r="W117" s="1591" t="s">
        <v>581</v>
      </c>
      <c r="AE117" s="1754">
        <f t="shared" si="8"/>
      </c>
      <c r="AF117" s="1754">
        <f t="shared" si="9"/>
      </c>
      <c r="AG117" s="1754">
        <f t="shared" si="10"/>
      </c>
      <c r="AH117" s="1754">
        <f t="shared" si="10"/>
      </c>
      <c r="AI117" s="1754" t="str">
        <f t="shared" si="10"/>
        <v>так</v>
      </c>
      <c r="AJ117" s="1754">
        <f t="shared" si="10"/>
      </c>
    </row>
    <row r="118" spans="1:36" s="1591" customFormat="1" ht="28.5" customHeight="1">
      <c r="A118" s="290" t="s">
        <v>183</v>
      </c>
      <c r="B118" s="184" t="s">
        <v>193</v>
      </c>
      <c r="C118" s="185"/>
      <c r="D118" s="49"/>
      <c r="E118" s="307"/>
      <c r="F118" s="186"/>
      <c r="G118" s="13">
        <v>3.5</v>
      </c>
      <c r="H118" s="8">
        <f>G118*30</f>
        <v>105</v>
      </c>
      <c r="I118" s="312"/>
      <c r="J118" s="48"/>
      <c r="K118" s="48"/>
      <c r="L118" s="48"/>
      <c r="M118" s="48"/>
      <c r="N118" s="48"/>
      <c r="O118" s="48"/>
      <c r="P118" s="48"/>
      <c r="Q118" s="312"/>
      <c r="R118" s="48"/>
      <c r="S118" s="48"/>
      <c r="T118" s="1598"/>
      <c r="V118" s="1592"/>
      <c r="AE118" s="1754">
        <f t="shared" si="8"/>
      </c>
      <c r="AF118" s="1754">
        <f t="shared" si="9"/>
      </c>
      <c r="AG118" s="1754">
        <f t="shared" si="10"/>
      </c>
      <c r="AH118" s="1754">
        <f t="shared" si="10"/>
      </c>
      <c r="AI118" s="1754">
        <f t="shared" si="10"/>
      </c>
      <c r="AJ118" s="1754" t="s">
        <v>626</v>
      </c>
    </row>
    <row r="119" spans="1:36" s="1591" customFormat="1" ht="18.75" customHeight="1">
      <c r="A119" s="290"/>
      <c r="B119" s="66" t="s">
        <v>59</v>
      </c>
      <c r="C119" s="37"/>
      <c r="D119" s="37"/>
      <c r="E119" s="37"/>
      <c r="F119" s="274"/>
      <c r="G119" s="13">
        <v>1.5</v>
      </c>
      <c r="H119" s="8">
        <f>G119*30</f>
        <v>45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1598"/>
      <c r="V119" s="1592"/>
      <c r="AE119" s="1754">
        <f t="shared" si="8"/>
      </c>
      <c r="AF119" s="1754">
        <f t="shared" si="9"/>
      </c>
      <c r="AG119" s="1754">
        <f t="shared" si="10"/>
      </c>
      <c r="AH119" s="1754">
        <f t="shared" si="10"/>
      </c>
      <c r="AI119" s="1754">
        <f t="shared" si="10"/>
      </c>
      <c r="AJ119" s="1754">
        <f t="shared" si="10"/>
      </c>
    </row>
    <row r="120" spans="1:36" s="1591" customFormat="1" ht="27.75" customHeight="1" thickBot="1">
      <c r="A120" s="293" t="s">
        <v>194</v>
      </c>
      <c r="B120" s="353" t="s">
        <v>92</v>
      </c>
      <c r="C120" s="185"/>
      <c r="D120" s="64" t="s">
        <v>588</v>
      </c>
      <c r="E120" s="307"/>
      <c r="F120" s="186"/>
      <c r="G120" s="354">
        <v>2.5</v>
      </c>
      <c r="H120" s="76">
        <f>G120*30</f>
        <v>75</v>
      </c>
      <c r="I120" s="64">
        <f>SUM(J120:L120)</f>
        <v>32</v>
      </c>
      <c r="J120" s="64">
        <v>16</v>
      </c>
      <c r="K120" s="351">
        <v>16</v>
      </c>
      <c r="L120" s="351"/>
      <c r="M120" s="28">
        <f>H120-I120</f>
        <v>43</v>
      </c>
      <c r="N120" s="28"/>
      <c r="O120" s="312"/>
      <c r="P120" s="312"/>
      <c r="Q120" s="185"/>
      <c r="R120" s="312"/>
      <c r="S120" s="312">
        <v>4</v>
      </c>
      <c r="U120" s="1593" t="s">
        <v>222</v>
      </c>
      <c r="V120" s="1592">
        <v>2</v>
      </c>
      <c r="W120" s="1591" t="s">
        <v>581</v>
      </c>
      <c r="AE120" s="1754">
        <f t="shared" si="8"/>
      </c>
      <c r="AF120" s="1754">
        <f t="shared" si="9"/>
      </c>
      <c r="AG120" s="1754">
        <f t="shared" si="10"/>
      </c>
      <c r="AH120" s="1754">
        <f t="shared" si="10"/>
      </c>
      <c r="AI120" s="1754">
        <f t="shared" si="10"/>
      </c>
      <c r="AJ120" s="1754" t="str">
        <f t="shared" si="10"/>
        <v>так</v>
      </c>
    </row>
    <row r="121" spans="1:36" s="12" customFormat="1" ht="19.5" thickBot="1">
      <c r="A121" s="2036" t="s">
        <v>69</v>
      </c>
      <c r="B121" s="2037"/>
      <c r="C121" s="131"/>
      <c r="D121" s="132"/>
      <c r="E121" s="359"/>
      <c r="F121" s="360"/>
      <c r="G121" s="398">
        <f>G65+G68+G75+G76+G79+G82+G85+G88+G91+G95+G100+G104+G107+G110+G111+G114++G118</f>
        <v>96</v>
      </c>
      <c r="H121" s="398">
        <f>H65+H68+H75+H76+H79+H82+H85+H88+H91+H95+H100+H104+H107+H110+H111+H114++H118</f>
        <v>2880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28"/>
      <c r="T121" s="171"/>
      <c r="AE121" s="1754">
        <f t="shared" si="8"/>
      </c>
      <c r="AF121" s="1754">
        <f t="shared" si="9"/>
      </c>
      <c r="AG121" s="1754">
        <f t="shared" si="10"/>
      </c>
      <c r="AH121" s="1754">
        <f t="shared" si="10"/>
      </c>
      <c r="AI121" s="1754">
        <f t="shared" si="10"/>
      </c>
      <c r="AJ121" s="1754">
        <f t="shared" si="10"/>
      </c>
    </row>
    <row r="122" spans="1:36" s="12" customFormat="1" ht="19.5" thickBot="1">
      <c r="A122" s="2047" t="s">
        <v>60</v>
      </c>
      <c r="B122" s="2048"/>
      <c r="C122" s="129"/>
      <c r="D122" s="129"/>
      <c r="E122" s="355"/>
      <c r="F122" s="355"/>
      <c r="G122" s="421">
        <f>G66+G69+G77+G80+G83+G86+G89+G92+G96+G101+G112+G115+G119</f>
        <v>21.5</v>
      </c>
      <c r="H122" s="421">
        <f>H66+H69+H77+H80+H83+H86+H89+H92+H96+H101+H112+H115+H119</f>
        <v>645</v>
      </c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190"/>
      <c r="AE122" s="1754">
        <f t="shared" si="8"/>
      </c>
      <c r="AF122" s="1754">
        <f t="shared" si="9"/>
      </c>
      <c r="AG122" s="1754">
        <f t="shared" si="10"/>
      </c>
      <c r="AH122" s="1754">
        <f t="shared" si="10"/>
      </c>
      <c r="AI122" s="1754">
        <f t="shared" si="10"/>
      </c>
      <c r="AJ122" s="1754">
        <f t="shared" si="10"/>
      </c>
    </row>
    <row r="123" spans="1:36" ht="26.25" customHeight="1" thickBot="1">
      <c r="A123" s="2127" t="s">
        <v>61</v>
      </c>
      <c r="B123" s="2128"/>
      <c r="C123" s="28"/>
      <c r="D123" s="28"/>
      <c r="E123" s="1786"/>
      <c r="F123" s="1786"/>
      <c r="G123" s="421">
        <f aca="true" t="shared" si="13" ref="G123:M123">G67+G70+G75+G78+G81+G84+G87+G90+G93+G94+G97+G102+G103+G104+G107+G110+G113+G116+G117+G120</f>
        <v>75</v>
      </c>
      <c r="H123" s="421">
        <f t="shared" si="13"/>
        <v>2250</v>
      </c>
      <c r="I123" s="421">
        <f t="shared" si="13"/>
        <v>884</v>
      </c>
      <c r="J123" s="421">
        <f t="shared" si="13"/>
        <v>454</v>
      </c>
      <c r="K123" s="421">
        <f t="shared" si="13"/>
        <v>395</v>
      </c>
      <c r="L123" s="421">
        <f t="shared" si="13"/>
        <v>35</v>
      </c>
      <c r="M123" s="421">
        <f t="shared" si="13"/>
        <v>1366</v>
      </c>
      <c r="N123" s="28">
        <f aca="true" t="shared" si="14" ref="N123:S123">SUMIF($B$65:$B$120,"=* ДДМА*",N65:N120)</f>
        <v>13</v>
      </c>
      <c r="O123" s="28">
        <f t="shared" si="14"/>
        <v>8</v>
      </c>
      <c r="P123" s="28">
        <f t="shared" si="14"/>
        <v>11</v>
      </c>
      <c r="Q123" s="28">
        <f t="shared" si="14"/>
        <v>19</v>
      </c>
      <c r="R123" s="28">
        <f t="shared" si="14"/>
        <v>18</v>
      </c>
      <c r="S123" s="28">
        <f t="shared" si="14"/>
        <v>9</v>
      </c>
      <c r="T123" s="145"/>
      <c r="AE123" s="1754"/>
      <c r="AF123" s="1754"/>
      <c r="AG123" s="1754"/>
      <c r="AH123" s="1754"/>
      <c r="AI123" s="1754"/>
      <c r="AJ123" s="1754"/>
    </row>
    <row r="124" spans="1:36" ht="19.5" thickBot="1">
      <c r="A124" s="2057"/>
      <c r="B124" s="2058"/>
      <c r="C124" s="2058"/>
      <c r="D124" s="2058"/>
      <c r="E124" s="2058"/>
      <c r="F124" s="2058"/>
      <c r="G124" s="2058"/>
      <c r="H124" s="2058"/>
      <c r="I124" s="2058"/>
      <c r="J124" s="2058"/>
      <c r="K124" s="2058"/>
      <c r="L124" s="2058"/>
      <c r="M124" s="2058"/>
      <c r="N124" s="2058"/>
      <c r="O124" s="2058"/>
      <c r="P124" s="2058"/>
      <c r="Q124" s="2058"/>
      <c r="R124" s="2058"/>
      <c r="S124" s="2058"/>
      <c r="T124" s="2059"/>
      <c r="AE124" s="1754">
        <f t="shared" si="8"/>
      </c>
      <c r="AF124" s="1754">
        <f t="shared" si="9"/>
      </c>
      <c r="AG124" s="1754">
        <f t="shared" si="10"/>
      </c>
      <c r="AH124" s="1754">
        <f t="shared" si="10"/>
      </c>
      <c r="AI124" s="1754">
        <f t="shared" si="10"/>
      </c>
      <c r="AJ124" s="1754">
        <f t="shared" si="10"/>
      </c>
    </row>
    <row r="125" spans="1:36" s="12" customFormat="1" ht="19.5" thickBot="1">
      <c r="A125" s="2036" t="s">
        <v>76</v>
      </c>
      <c r="B125" s="2037"/>
      <c r="C125" s="78"/>
      <c r="D125" s="82"/>
      <c r="E125" s="308"/>
      <c r="F125" s="83"/>
      <c r="G125" s="398">
        <f aca="true" t="shared" si="15" ref="G125:H127">SUM(G29,G60,G121,)</f>
        <v>182</v>
      </c>
      <c r="H125" s="119">
        <f t="shared" si="15"/>
        <v>5460</v>
      </c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2"/>
      <c r="T125" s="171"/>
      <c r="V125" s="2"/>
      <c r="AE125" s="1754">
        <f t="shared" si="8"/>
      </c>
      <c r="AF125" s="1754">
        <f t="shared" si="9"/>
      </c>
      <c r="AG125" s="1754">
        <f t="shared" si="10"/>
      </c>
      <c r="AH125" s="1754">
        <f t="shared" si="10"/>
      </c>
      <c r="AI125" s="1754">
        <f t="shared" si="10"/>
      </c>
      <c r="AJ125" s="1754">
        <f t="shared" si="10"/>
      </c>
    </row>
    <row r="126" spans="1:36" s="12" customFormat="1" ht="19.5" thickBot="1">
      <c r="A126" s="2036" t="s">
        <v>60</v>
      </c>
      <c r="B126" s="2037"/>
      <c r="C126" s="11"/>
      <c r="D126" s="11"/>
      <c r="E126" s="115"/>
      <c r="F126" s="115"/>
      <c r="G126" s="398">
        <f t="shared" si="15"/>
        <v>69</v>
      </c>
      <c r="H126" s="119">
        <f t="shared" si="15"/>
        <v>2070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22"/>
      <c r="AE126" s="1754">
        <f t="shared" si="8"/>
      </c>
      <c r="AF126" s="1754">
        <f t="shared" si="9"/>
      </c>
      <c r="AG126" s="1754">
        <f t="shared" si="10"/>
      </c>
      <c r="AH126" s="1754">
        <f t="shared" si="10"/>
      </c>
      <c r="AI126" s="1754">
        <f t="shared" si="10"/>
      </c>
      <c r="AJ126" s="1754">
        <f t="shared" si="10"/>
      </c>
    </row>
    <row r="127" spans="1:36" ht="19.5" thickBot="1">
      <c r="A127" s="2036" t="s">
        <v>61</v>
      </c>
      <c r="B127" s="2037"/>
      <c r="C127" s="11"/>
      <c r="D127" s="11"/>
      <c r="E127" s="115"/>
      <c r="F127" s="115"/>
      <c r="G127" s="423">
        <f t="shared" si="15"/>
        <v>113.5</v>
      </c>
      <c r="H127" s="117">
        <f t="shared" si="15"/>
        <v>3405</v>
      </c>
      <c r="I127" s="117">
        <f aca="true" t="shared" si="16" ref="I127:S127">SUM(I31,I62,I123,)</f>
        <v>1255</v>
      </c>
      <c r="J127" s="117">
        <f t="shared" si="16"/>
        <v>664</v>
      </c>
      <c r="K127" s="117">
        <f t="shared" si="16"/>
        <v>481</v>
      </c>
      <c r="L127" s="117">
        <f t="shared" si="16"/>
        <v>110</v>
      </c>
      <c r="M127" s="117">
        <f t="shared" si="16"/>
        <v>2015</v>
      </c>
      <c r="N127" s="117">
        <f t="shared" si="16"/>
        <v>27</v>
      </c>
      <c r="O127" s="117">
        <f t="shared" si="16"/>
        <v>21</v>
      </c>
      <c r="P127" s="117">
        <f t="shared" si="16"/>
        <v>20</v>
      </c>
      <c r="Q127" s="117">
        <f t="shared" si="16"/>
        <v>19</v>
      </c>
      <c r="R127" s="117">
        <f t="shared" si="16"/>
        <v>18</v>
      </c>
      <c r="S127" s="117">
        <f t="shared" si="16"/>
        <v>13</v>
      </c>
      <c r="T127" s="172"/>
      <c r="AE127" s="1754"/>
      <c r="AF127" s="1754"/>
      <c r="AG127" s="1754"/>
      <c r="AH127" s="1754"/>
      <c r="AI127" s="1754"/>
      <c r="AJ127" s="1754"/>
    </row>
    <row r="128" spans="1:36" ht="23.25" customHeight="1" thickBot="1">
      <c r="A128" s="2060" t="s">
        <v>77</v>
      </c>
      <c r="B128" s="2061"/>
      <c r="C128" s="2061"/>
      <c r="D128" s="2061"/>
      <c r="E128" s="2061"/>
      <c r="F128" s="2061"/>
      <c r="G128" s="2061"/>
      <c r="H128" s="2061"/>
      <c r="I128" s="2061"/>
      <c r="J128" s="2061"/>
      <c r="K128" s="2061"/>
      <c r="L128" s="2061"/>
      <c r="M128" s="2061"/>
      <c r="N128" s="2061"/>
      <c r="O128" s="2061"/>
      <c r="P128" s="2061"/>
      <c r="Q128" s="2061"/>
      <c r="R128" s="2061"/>
      <c r="S128" s="2061"/>
      <c r="T128" s="2062"/>
      <c r="AE128" s="1754">
        <f t="shared" si="8"/>
      </c>
      <c r="AF128" s="1754">
        <f t="shared" si="9"/>
      </c>
      <c r="AG128" s="1754">
        <f t="shared" si="10"/>
      </c>
      <c r="AH128" s="1754">
        <f t="shared" si="10"/>
      </c>
      <c r="AI128" s="1754">
        <f t="shared" si="10"/>
      </c>
      <c r="AJ128" s="1754">
        <f t="shared" si="10"/>
      </c>
    </row>
    <row r="129" spans="1:36" s="12" customFormat="1" ht="19.5" thickBot="1">
      <c r="A129" s="2130" t="s">
        <v>563</v>
      </c>
      <c r="B129" s="2131"/>
      <c r="C129" s="2131"/>
      <c r="D129" s="2131"/>
      <c r="E129" s="2131"/>
      <c r="F129" s="2131"/>
      <c r="G129" s="2131"/>
      <c r="H129" s="2131"/>
      <c r="I129" s="2131"/>
      <c r="J129" s="2131"/>
      <c r="K129" s="2131"/>
      <c r="L129" s="2131"/>
      <c r="M129" s="2131"/>
      <c r="N129" s="2131"/>
      <c r="O129" s="2131"/>
      <c r="P129" s="2131"/>
      <c r="Q129" s="2131"/>
      <c r="R129" s="2131"/>
      <c r="S129" s="2132"/>
      <c r="T129" s="1753"/>
      <c r="AE129" s="1754">
        <f t="shared" si="8"/>
      </c>
      <c r="AF129" s="1754">
        <f t="shared" si="9"/>
      </c>
      <c r="AG129" s="1754">
        <f t="shared" si="10"/>
      </c>
      <c r="AH129" s="1754">
        <f t="shared" si="10"/>
      </c>
      <c r="AI129" s="1754">
        <f t="shared" si="10"/>
      </c>
      <c r="AJ129" s="1754">
        <f t="shared" si="10"/>
      </c>
    </row>
    <row r="130" spans="1:36" s="1600" customFormat="1" ht="45" customHeight="1" thickBot="1">
      <c r="A130" s="1787" t="s">
        <v>254</v>
      </c>
      <c r="B130" s="1788" t="s">
        <v>617</v>
      </c>
      <c r="C130" s="1789"/>
      <c r="D130" s="1790" t="s">
        <v>84</v>
      </c>
      <c r="E130" s="1790"/>
      <c r="F130" s="1791"/>
      <c r="G130" s="1792">
        <v>3.5</v>
      </c>
      <c r="H130" s="1793">
        <f aca="true" t="shared" si="17" ref="H130:H138">G130*30</f>
        <v>105</v>
      </c>
      <c r="I130" s="1794">
        <f>J130+K130+L130</f>
        <v>45</v>
      </c>
      <c r="J130" s="1795">
        <v>30</v>
      </c>
      <c r="K130" s="1796">
        <v>15</v>
      </c>
      <c r="L130" s="1796"/>
      <c r="M130" s="1797">
        <f>H130-I130</f>
        <v>60</v>
      </c>
      <c r="N130" s="34"/>
      <c r="O130" s="129"/>
      <c r="P130" s="129"/>
      <c r="Q130" s="34">
        <v>3</v>
      </c>
      <c r="R130" s="129"/>
      <c r="S130" s="1798"/>
      <c r="U130" s="1601" t="s">
        <v>561</v>
      </c>
      <c r="V130" s="1602">
        <v>2</v>
      </c>
      <c r="W130" s="1603" t="s">
        <v>581</v>
      </c>
      <c r="AE130" s="1754">
        <f t="shared" si="8"/>
      </c>
      <c r="AF130" s="1754">
        <f t="shared" si="9"/>
      </c>
      <c r="AG130" s="1754">
        <f t="shared" si="10"/>
      </c>
      <c r="AH130" s="1754" t="str">
        <f t="shared" si="10"/>
        <v>так</v>
      </c>
      <c r="AI130" s="1754">
        <f t="shared" si="10"/>
      </c>
      <c r="AJ130" s="1754">
        <f t="shared" si="10"/>
      </c>
    </row>
    <row r="131" spans="1:36" s="1594" customFormat="1" ht="29.25" customHeight="1" thickBot="1">
      <c r="A131" s="1030" t="s">
        <v>484</v>
      </c>
      <c r="B131" s="493" t="s">
        <v>55</v>
      </c>
      <c r="C131" s="413"/>
      <c r="D131" s="427"/>
      <c r="E131" s="428"/>
      <c r="F131" s="429"/>
      <c r="G131" s="1799">
        <v>5</v>
      </c>
      <c r="H131" s="435">
        <f t="shared" si="17"/>
        <v>150</v>
      </c>
      <c r="I131" s="412"/>
      <c r="J131" s="412"/>
      <c r="K131" s="413"/>
      <c r="L131" s="413"/>
      <c r="M131" s="1800"/>
      <c r="N131" s="37"/>
      <c r="O131" s="416"/>
      <c r="P131" s="416"/>
      <c r="Q131" s="37"/>
      <c r="R131" s="416"/>
      <c r="S131" s="418"/>
      <c r="V131" s="1595"/>
      <c r="AE131" s="1754">
        <f t="shared" si="8"/>
      </c>
      <c r="AF131" s="1754" t="s">
        <v>626</v>
      </c>
      <c r="AG131" s="1754">
        <f t="shared" si="10"/>
      </c>
      <c r="AH131" s="1754">
        <f t="shared" si="10"/>
      </c>
      <c r="AI131" s="1754">
        <f t="shared" si="10"/>
      </c>
      <c r="AJ131" s="1754">
        <f t="shared" si="10"/>
      </c>
    </row>
    <row r="132" spans="1:36" s="1594" customFormat="1" ht="31.5" customHeight="1" thickBot="1">
      <c r="A132" s="108"/>
      <c r="B132" s="353" t="s">
        <v>59</v>
      </c>
      <c r="C132" s="351"/>
      <c r="D132" s="1357"/>
      <c r="E132" s="1358"/>
      <c r="F132" s="186"/>
      <c r="G132" s="1667">
        <v>2</v>
      </c>
      <c r="H132" s="477">
        <f t="shared" si="17"/>
        <v>60</v>
      </c>
      <c r="I132" s="64"/>
      <c r="J132" s="64"/>
      <c r="K132" s="351"/>
      <c r="L132" s="351"/>
      <c r="M132" s="1786"/>
      <c r="N132" s="37"/>
      <c r="O132" s="312"/>
      <c r="P132" s="312"/>
      <c r="Q132" s="37"/>
      <c r="R132" s="312"/>
      <c r="S132" s="1359"/>
      <c r="AE132" s="1754">
        <f t="shared" si="8"/>
      </c>
      <c r="AF132" s="1754">
        <f t="shared" si="9"/>
      </c>
      <c r="AG132" s="1754">
        <f t="shared" si="10"/>
      </c>
      <c r="AH132" s="1754">
        <f t="shared" si="10"/>
      </c>
      <c r="AI132" s="1754">
        <f t="shared" si="10"/>
      </c>
      <c r="AJ132" s="1754">
        <f t="shared" si="10"/>
      </c>
    </row>
    <row r="133" spans="1:36" s="1594" customFormat="1" ht="37.5" customHeight="1" thickBot="1">
      <c r="A133" s="1030"/>
      <c r="B133" s="1360" t="s">
        <v>570</v>
      </c>
      <c r="C133" s="494" t="s">
        <v>585</v>
      </c>
      <c r="D133" s="1801"/>
      <c r="E133" s="1801"/>
      <c r="F133" s="1362"/>
      <c r="G133" s="1363">
        <v>2</v>
      </c>
      <c r="H133" s="1802">
        <f t="shared" si="17"/>
        <v>60</v>
      </c>
      <c r="I133" s="1803">
        <f>J133+K133+L133</f>
        <v>36</v>
      </c>
      <c r="J133" s="1804">
        <v>18</v>
      </c>
      <c r="K133" s="1801">
        <v>18</v>
      </c>
      <c r="L133" s="1801"/>
      <c r="M133" s="1805">
        <f>H133-I133</f>
        <v>24</v>
      </c>
      <c r="N133" s="37"/>
      <c r="O133" s="13">
        <v>4</v>
      </c>
      <c r="P133" s="426"/>
      <c r="Q133" s="37"/>
      <c r="R133" s="426"/>
      <c r="S133" s="1368"/>
      <c r="T133" s="1604"/>
      <c r="U133" s="1605" t="s">
        <v>539</v>
      </c>
      <c r="V133" s="1595">
        <v>1</v>
      </c>
      <c r="W133" s="1594" t="s">
        <v>580</v>
      </c>
      <c r="AE133" s="1754">
        <f t="shared" si="8"/>
      </c>
      <c r="AF133" s="1754" t="str">
        <f t="shared" si="9"/>
        <v>так</v>
      </c>
      <c r="AG133" s="1754">
        <f t="shared" si="10"/>
      </c>
      <c r="AH133" s="1754">
        <f t="shared" si="10"/>
      </c>
      <c r="AI133" s="1754">
        <f t="shared" si="10"/>
      </c>
      <c r="AJ133" s="1754">
        <f t="shared" si="10"/>
      </c>
    </row>
    <row r="134" spans="1:36" s="1594" customFormat="1" ht="37.5" customHeight="1" thickBot="1">
      <c r="A134" s="1806" t="s">
        <v>571</v>
      </c>
      <c r="B134" s="1807" t="s">
        <v>565</v>
      </c>
      <c r="C134" s="494"/>
      <c r="D134" s="494" t="s">
        <v>586</v>
      </c>
      <c r="E134" s="494"/>
      <c r="F134" s="495"/>
      <c r="G134" s="423">
        <v>2</v>
      </c>
      <c r="H134" s="361">
        <f>G134*30</f>
        <v>60</v>
      </c>
      <c r="I134" s="1808">
        <f>SUM(J134:L134)</f>
        <v>36</v>
      </c>
      <c r="J134" s="1808">
        <v>18</v>
      </c>
      <c r="K134" s="1808">
        <v>18</v>
      </c>
      <c r="L134" s="1808"/>
      <c r="M134" s="494">
        <f>H134-I134</f>
        <v>24</v>
      </c>
      <c r="N134" s="37"/>
      <c r="O134" s="494"/>
      <c r="P134" s="1809">
        <v>4</v>
      </c>
      <c r="Q134" s="37"/>
      <c r="R134" s="1808"/>
      <c r="S134" s="495"/>
      <c r="U134" s="1606"/>
      <c r="V134" s="1595"/>
      <c r="AE134" s="1754">
        <f t="shared" si="8"/>
      </c>
      <c r="AF134" s="1754">
        <f t="shared" si="9"/>
      </c>
      <c r="AG134" s="1754" t="str">
        <f t="shared" si="10"/>
        <v>так</v>
      </c>
      <c r="AH134" s="1754">
        <f t="shared" si="10"/>
      </c>
      <c r="AI134" s="1754">
        <f t="shared" si="10"/>
      </c>
      <c r="AJ134" s="1754">
        <f t="shared" si="10"/>
      </c>
    </row>
    <row r="135" spans="1:36" s="1603" customFormat="1" ht="42.75" customHeight="1" thickBot="1">
      <c r="A135" s="1806" t="s">
        <v>572</v>
      </c>
      <c r="B135" s="1186" t="s">
        <v>602</v>
      </c>
      <c r="C135" s="1810"/>
      <c r="D135" s="494">
        <v>3</v>
      </c>
      <c r="E135" s="1810"/>
      <c r="F135" s="1811"/>
      <c r="G135" s="1812">
        <v>3</v>
      </c>
      <c r="H135" s="1200">
        <f>G135*30</f>
        <v>90</v>
      </c>
      <c r="I135" s="1201">
        <f>J135+K135+L135</f>
        <v>30</v>
      </c>
      <c r="J135" s="1201">
        <v>15</v>
      </c>
      <c r="K135" s="1201"/>
      <c r="L135" s="1201">
        <v>15</v>
      </c>
      <c r="M135" s="1813">
        <f>H135-I135</f>
        <v>60</v>
      </c>
      <c r="N135" s="37"/>
      <c r="O135" s="312"/>
      <c r="P135" s="312"/>
      <c r="Q135" s="37">
        <v>2</v>
      </c>
      <c r="R135" s="312"/>
      <c r="S135" s="1351"/>
      <c r="U135" s="1607" t="s">
        <v>543</v>
      </c>
      <c r="V135" s="1602">
        <v>2</v>
      </c>
      <c r="W135" s="1603" t="s">
        <v>581</v>
      </c>
      <c r="AE135" s="1754">
        <f t="shared" si="8"/>
      </c>
      <c r="AF135" s="1754">
        <f t="shared" si="9"/>
      </c>
      <c r="AG135" s="1754">
        <f t="shared" si="10"/>
      </c>
      <c r="AH135" s="1754" t="str">
        <f t="shared" si="10"/>
        <v>так</v>
      </c>
      <c r="AI135" s="1754">
        <f t="shared" si="10"/>
      </c>
      <c r="AJ135" s="1754">
        <f t="shared" si="10"/>
      </c>
    </row>
    <row r="136" spans="1:36" s="1523" customFormat="1" ht="33.75" customHeight="1">
      <c r="A136" s="1806" t="s">
        <v>573</v>
      </c>
      <c r="B136" s="540" t="s">
        <v>566</v>
      </c>
      <c r="C136" s="436"/>
      <c r="D136" s="436"/>
      <c r="E136" s="436"/>
      <c r="F136" s="1353"/>
      <c r="G136" s="1799">
        <v>5</v>
      </c>
      <c r="H136" s="435">
        <f t="shared" si="17"/>
        <v>150</v>
      </c>
      <c r="I136" s="436"/>
      <c r="J136" s="436"/>
      <c r="K136" s="436"/>
      <c r="L136" s="436"/>
      <c r="M136" s="1353"/>
      <c r="N136" s="37"/>
      <c r="O136" s="436"/>
      <c r="P136" s="436"/>
      <c r="Q136" s="37"/>
      <c r="R136" s="436"/>
      <c r="S136" s="474"/>
      <c r="T136" s="1615"/>
      <c r="V136" s="1524"/>
      <c r="AE136" s="1754">
        <f t="shared" si="8"/>
      </c>
      <c r="AF136" s="1754">
        <f t="shared" si="9"/>
      </c>
      <c r="AG136" s="1754">
        <f t="shared" si="10"/>
      </c>
      <c r="AH136" s="1754">
        <f t="shared" si="10"/>
      </c>
      <c r="AI136" s="1754">
        <f t="shared" si="10"/>
      </c>
      <c r="AJ136" s="1754" t="s">
        <v>626</v>
      </c>
    </row>
    <row r="137" spans="1:36" s="1616" customFormat="1" ht="23.25" customHeight="1" thickBot="1">
      <c r="A137" s="534"/>
      <c r="B137" s="535" t="s">
        <v>59</v>
      </c>
      <c r="C137" s="67"/>
      <c r="D137" s="67"/>
      <c r="E137" s="536"/>
      <c r="F137" s="536"/>
      <c r="G137" s="1666">
        <v>2</v>
      </c>
      <c r="H137" s="114">
        <f t="shared" si="17"/>
        <v>60</v>
      </c>
      <c r="I137" s="67"/>
      <c r="J137" s="67"/>
      <c r="K137" s="67"/>
      <c r="L137" s="67"/>
      <c r="M137" s="536"/>
      <c r="N137" s="37"/>
      <c r="O137" s="67"/>
      <c r="P137" s="67"/>
      <c r="Q137" s="37"/>
      <c r="R137" s="67"/>
      <c r="S137" s="541"/>
      <c r="V137" s="1617"/>
      <c r="AE137" s="1754">
        <f t="shared" si="8"/>
      </c>
      <c r="AF137" s="1754">
        <f t="shared" si="9"/>
      </c>
      <c r="AG137" s="1754">
        <f t="shared" si="10"/>
      </c>
      <c r="AH137" s="1754">
        <f t="shared" si="10"/>
      </c>
      <c r="AI137" s="1754">
        <f t="shared" si="10"/>
      </c>
      <c r="AJ137" s="1754">
        <f t="shared" si="10"/>
      </c>
    </row>
    <row r="138" spans="1:36" s="1523" customFormat="1" ht="24" customHeight="1" thickBot="1">
      <c r="A138" s="498"/>
      <c r="B138" s="353" t="s">
        <v>567</v>
      </c>
      <c r="C138" s="58" t="s">
        <v>588</v>
      </c>
      <c r="D138" s="58"/>
      <c r="E138" s="58"/>
      <c r="F138" s="58"/>
      <c r="G138" s="1354">
        <v>3</v>
      </c>
      <c r="H138" s="477">
        <f t="shared" si="17"/>
        <v>90</v>
      </c>
      <c r="I138" s="388">
        <f>SUM(J138:L138)</f>
        <v>32</v>
      </c>
      <c r="J138" s="388">
        <v>16</v>
      </c>
      <c r="K138" s="388">
        <v>16</v>
      </c>
      <c r="L138" s="388"/>
      <c r="M138" s="58">
        <f>H138-I138</f>
        <v>58</v>
      </c>
      <c r="N138" s="48"/>
      <c r="O138" s="58"/>
      <c r="P138" s="58"/>
      <c r="Q138" s="48"/>
      <c r="R138" s="58"/>
      <c r="S138" s="1814">
        <v>4</v>
      </c>
      <c r="T138" s="1618"/>
      <c r="U138" s="1619"/>
      <c r="V138" s="1524">
        <v>2</v>
      </c>
      <c r="W138" s="1523" t="s">
        <v>581</v>
      </c>
      <c r="AE138" s="1754">
        <f t="shared" si="8"/>
      </c>
      <c r="AF138" s="1754">
        <f t="shared" si="9"/>
      </c>
      <c r="AG138" s="1754">
        <f t="shared" si="10"/>
      </c>
      <c r="AH138" s="1754">
        <f t="shared" si="10"/>
      </c>
      <c r="AI138" s="1754">
        <f t="shared" si="10"/>
      </c>
      <c r="AJ138" s="1754" t="str">
        <f t="shared" si="10"/>
        <v>так</v>
      </c>
    </row>
    <row r="139" spans="1:36" s="1523" customFormat="1" ht="19.5" thickBot="1">
      <c r="A139" s="2124" t="s">
        <v>564</v>
      </c>
      <c r="B139" s="2125"/>
      <c r="C139" s="2125"/>
      <c r="D139" s="2125"/>
      <c r="E139" s="2125"/>
      <c r="F139" s="2125"/>
      <c r="G139" s="2125"/>
      <c r="H139" s="2125"/>
      <c r="I139" s="2125"/>
      <c r="J139" s="2125"/>
      <c r="K139" s="2125"/>
      <c r="L139" s="2125"/>
      <c r="M139" s="2125"/>
      <c r="N139" s="2125"/>
      <c r="O139" s="2125"/>
      <c r="P139" s="2125"/>
      <c r="Q139" s="2125"/>
      <c r="R139" s="2125"/>
      <c r="S139" s="2126"/>
      <c r="AE139" s="1754">
        <f t="shared" si="8"/>
      </c>
      <c r="AF139" s="1754">
        <f t="shared" si="9"/>
      </c>
      <c r="AG139" s="1754">
        <f t="shared" si="10"/>
      </c>
      <c r="AH139" s="1754">
        <f t="shared" si="10"/>
      </c>
      <c r="AI139" s="1754">
        <f t="shared" si="10"/>
      </c>
      <c r="AJ139" s="1754">
        <f t="shared" si="10"/>
      </c>
    </row>
    <row r="140" spans="1:36" s="1594" customFormat="1" ht="32.25" customHeight="1">
      <c r="A140" s="1815" t="s">
        <v>258</v>
      </c>
      <c r="B140" s="1816" t="s">
        <v>618</v>
      </c>
      <c r="C140" s="36"/>
      <c r="D140" s="32">
        <v>1</v>
      </c>
      <c r="E140" s="32"/>
      <c r="F140" s="1817"/>
      <c r="G140" s="349">
        <v>2.5</v>
      </c>
      <c r="H140" s="53">
        <f aca="true" t="shared" si="18" ref="H140:H149">G140*30</f>
        <v>75</v>
      </c>
      <c r="I140" s="31">
        <f aca="true" t="shared" si="19" ref="I140:I145">SUM(J140:L140)</f>
        <v>30</v>
      </c>
      <c r="J140" s="31">
        <v>15</v>
      </c>
      <c r="K140" s="32">
        <v>15</v>
      </c>
      <c r="L140" s="32"/>
      <c r="M140" s="1818">
        <f>H140-I140</f>
        <v>45</v>
      </c>
      <c r="N140" s="34">
        <v>2</v>
      </c>
      <c r="O140" s="34"/>
      <c r="P140" s="34"/>
      <c r="Q140" s="34"/>
      <c r="R140" s="34"/>
      <c r="S140" s="65"/>
      <c r="T140" s="1620"/>
      <c r="V140" s="1595">
        <v>1</v>
      </c>
      <c r="W140" s="1594" t="s">
        <v>580</v>
      </c>
      <c r="AE140" s="1754" t="str">
        <f t="shared" si="8"/>
        <v>так</v>
      </c>
      <c r="AF140" s="1754">
        <f t="shared" si="9"/>
      </c>
      <c r="AG140" s="1754">
        <f t="shared" si="10"/>
      </c>
      <c r="AH140" s="1754">
        <f t="shared" si="10"/>
      </c>
      <c r="AI140" s="1754">
        <f t="shared" si="10"/>
      </c>
      <c r="AJ140" s="1754">
        <f t="shared" si="10"/>
      </c>
    </row>
    <row r="141" spans="1:36" s="1523" customFormat="1" ht="39.75" customHeight="1">
      <c r="A141" s="1819" t="s">
        <v>487</v>
      </c>
      <c r="B141" s="1820" t="s">
        <v>264</v>
      </c>
      <c r="C141" s="15"/>
      <c r="D141" s="14" t="s">
        <v>259</v>
      </c>
      <c r="E141" s="14"/>
      <c r="F141" s="500"/>
      <c r="G141" s="13">
        <v>2.5</v>
      </c>
      <c r="H141" s="8">
        <f t="shared" si="18"/>
        <v>75</v>
      </c>
      <c r="I141" s="16">
        <f t="shared" si="19"/>
        <v>30</v>
      </c>
      <c r="J141" s="16">
        <v>15</v>
      </c>
      <c r="K141" s="14"/>
      <c r="L141" s="14">
        <v>15</v>
      </c>
      <c r="M141" s="84">
        <f>H141-I141</f>
        <v>45</v>
      </c>
      <c r="N141" s="37" t="s">
        <v>228</v>
      </c>
      <c r="O141" s="37"/>
      <c r="P141" s="37"/>
      <c r="Q141" s="37"/>
      <c r="R141" s="37"/>
      <c r="S141" s="22"/>
      <c r="U141" s="1525" t="s">
        <v>534</v>
      </c>
      <c r="V141" s="1524"/>
      <c r="AE141" s="1754" t="str">
        <f t="shared" si="8"/>
        <v>так</v>
      </c>
      <c r="AF141" s="1754">
        <f t="shared" si="9"/>
      </c>
      <c r="AG141" s="1754">
        <f t="shared" si="10"/>
      </c>
      <c r="AH141" s="1754">
        <f t="shared" si="10"/>
      </c>
      <c r="AI141" s="1754">
        <f t="shared" si="10"/>
      </c>
      <c r="AJ141" s="1754">
        <f aca="true" t="shared" si="20" ref="AJ141:AJ165">IF(S141&lt;&gt;"","так","")</f>
      </c>
    </row>
    <row r="142" spans="1:36" s="1594" customFormat="1" ht="49.5" customHeight="1" thickBot="1">
      <c r="A142" s="1819" t="s">
        <v>568</v>
      </c>
      <c r="B142" s="1821" t="s">
        <v>619</v>
      </c>
      <c r="C142" s="1822"/>
      <c r="D142" s="459" t="s">
        <v>585</v>
      </c>
      <c r="E142" s="459"/>
      <c r="F142" s="1823"/>
      <c r="G142" s="501">
        <v>3</v>
      </c>
      <c r="H142" s="8">
        <f t="shared" si="18"/>
        <v>90</v>
      </c>
      <c r="I142" s="458">
        <f t="shared" si="19"/>
        <v>36</v>
      </c>
      <c r="J142" s="458">
        <v>18</v>
      </c>
      <c r="K142" s="459">
        <v>18</v>
      </c>
      <c r="L142" s="459"/>
      <c r="M142" s="107">
        <f aca="true" t="shared" si="21" ref="M142:M149">H142-I142</f>
        <v>54</v>
      </c>
      <c r="N142" s="37"/>
      <c r="O142" s="13">
        <v>4</v>
      </c>
      <c r="P142" s="1657"/>
      <c r="Q142" s="37"/>
      <c r="R142" s="1657"/>
      <c r="S142" s="1657"/>
      <c r="T142" s="1628"/>
      <c r="U142" s="1606"/>
      <c r="V142" s="1595">
        <v>1</v>
      </c>
      <c r="W142" s="1594" t="s">
        <v>580</v>
      </c>
      <c r="AE142" s="1754">
        <f aca="true" t="shared" si="22" ref="AE142:AE166">IF(N142&lt;&gt;"","так","")</f>
      </c>
      <c r="AF142" s="1754" t="str">
        <f aca="true" t="shared" si="23" ref="AF142:AF155">IF(O142&lt;&gt;"","так","")</f>
        <v>так</v>
      </c>
      <c r="AG142" s="1754">
        <f aca="true" t="shared" si="24" ref="AG142:AI151">IF(P142&lt;&gt;"","так","")</f>
      </c>
      <c r="AH142" s="1754">
        <f t="shared" si="24"/>
      </c>
      <c r="AI142" s="1754">
        <f t="shared" si="24"/>
      </c>
      <c r="AJ142" s="1754">
        <f t="shared" si="20"/>
      </c>
    </row>
    <row r="143" spans="1:36" s="1523" customFormat="1" ht="49.5" customHeight="1" thickBot="1">
      <c r="A143" s="1819" t="s">
        <v>569</v>
      </c>
      <c r="B143" s="1208" t="s">
        <v>620</v>
      </c>
      <c r="C143" s="1218"/>
      <c r="D143" s="1218" t="s">
        <v>601</v>
      </c>
      <c r="E143" s="1810"/>
      <c r="F143" s="1811"/>
      <c r="G143" s="1812">
        <v>3</v>
      </c>
      <c r="H143" s="1200">
        <f t="shared" si="18"/>
        <v>90</v>
      </c>
      <c r="I143" s="1201">
        <f>J143+K143+L143</f>
        <v>36</v>
      </c>
      <c r="J143" s="1201">
        <v>18</v>
      </c>
      <c r="K143" s="1201">
        <v>18</v>
      </c>
      <c r="L143" s="1216"/>
      <c r="M143" s="1813">
        <f t="shared" si="21"/>
        <v>54</v>
      </c>
      <c r="N143" s="37"/>
      <c r="O143" s="1657" t="s">
        <v>224</v>
      </c>
      <c r="P143" s="1657"/>
      <c r="Q143" s="37"/>
      <c r="R143" s="1657"/>
      <c r="S143" s="18"/>
      <c r="T143" s="1639"/>
      <c r="U143" s="1640"/>
      <c r="V143" s="1524"/>
      <c r="AE143" s="1754">
        <f t="shared" si="22"/>
      </c>
      <c r="AF143" s="1754" t="str">
        <f t="shared" si="23"/>
        <v>так</v>
      </c>
      <c r="AG143" s="1754">
        <f t="shared" si="24"/>
      </c>
      <c r="AH143" s="1754">
        <f t="shared" si="24"/>
      </c>
      <c r="AI143" s="1754">
        <f t="shared" si="24"/>
      </c>
      <c r="AJ143" s="1754">
        <f t="shared" si="20"/>
      </c>
    </row>
    <row r="144" spans="1:36" s="1594" customFormat="1" ht="36.75" customHeight="1" thickBot="1">
      <c r="A144" s="1819" t="s">
        <v>574</v>
      </c>
      <c r="B144" s="1824" t="s">
        <v>621</v>
      </c>
      <c r="C144" s="22"/>
      <c r="D144" s="22" t="s">
        <v>586</v>
      </c>
      <c r="E144" s="22"/>
      <c r="F144" s="22"/>
      <c r="G144" s="1825">
        <v>3</v>
      </c>
      <c r="H144" s="8">
        <f t="shared" si="18"/>
        <v>90</v>
      </c>
      <c r="I144" s="22">
        <f t="shared" si="19"/>
        <v>36</v>
      </c>
      <c r="J144" s="22">
        <v>18</v>
      </c>
      <c r="K144" s="22">
        <v>18</v>
      </c>
      <c r="L144" s="22"/>
      <c r="M144" s="455">
        <f t="shared" si="21"/>
        <v>54</v>
      </c>
      <c r="N144" s="37"/>
      <c r="O144" s="22"/>
      <c r="P144" s="13">
        <v>4</v>
      </c>
      <c r="Q144" s="37"/>
      <c r="R144" s="22"/>
      <c r="S144" s="22"/>
      <c r="T144" s="1641"/>
      <c r="U144" s="1642"/>
      <c r="V144" s="1595">
        <v>1</v>
      </c>
      <c r="W144" s="1594" t="s">
        <v>580</v>
      </c>
      <c r="AE144" s="1754">
        <f t="shared" si="22"/>
      </c>
      <c r="AF144" s="1754">
        <f t="shared" si="23"/>
      </c>
      <c r="AG144" s="1754" t="str">
        <f t="shared" si="24"/>
        <v>так</v>
      </c>
      <c r="AH144" s="1754">
        <f t="shared" si="24"/>
      </c>
      <c r="AI144" s="1754">
        <f t="shared" si="24"/>
      </c>
      <c r="AJ144" s="1754">
        <f t="shared" si="20"/>
      </c>
    </row>
    <row r="145" spans="1:36" s="1523" customFormat="1" ht="39" customHeight="1" thickBot="1">
      <c r="A145" s="482" t="s">
        <v>575</v>
      </c>
      <c r="B145" s="1826" t="s">
        <v>265</v>
      </c>
      <c r="C145" s="388"/>
      <c r="D145" s="388" t="s">
        <v>591</v>
      </c>
      <c r="E145" s="50"/>
      <c r="F145" s="507"/>
      <c r="G145" s="1812">
        <v>3</v>
      </c>
      <c r="H145" s="76">
        <f t="shared" si="18"/>
        <v>90</v>
      </c>
      <c r="I145" s="49">
        <f t="shared" si="19"/>
        <v>36</v>
      </c>
      <c r="J145" s="49"/>
      <c r="K145" s="50"/>
      <c r="L145" s="50">
        <v>36</v>
      </c>
      <c r="M145" s="402">
        <f t="shared" si="21"/>
        <v>54</v>
      </c>
      <c r="N145" s="37"/>
      <c r="O145" s="48"/>
      <c r="P145" s="48" t="s">
        <v>224</v>
      </c>
      <c r="Q145" s="37"/>
      <c r="R145" s="48"/>
      <c r="S145" s="388"/>
      <c r="U145" s="1525" t="s">
        <v>534</v>
      </c>
      <c r="V145" s="1524"/>
      <c r="AE145" s="1754">
        <f t="shared" si="22"/>
      </c>
      <c r="AF145" s="1754">
        <f t="shared" si="23"/>
      </c>
      <c r="AG145" s="1754" t="str">
        <f t="shared" si="24"/>
        <v>так</v>
      </c>
      <c r="AH145" s="1754">
        <f t="shared" si="24"/>
      </c>
      <c r="AI145" s="1754">
        <f t="shared" si="24"/>
      </c>
      <c r="AJ145" s="1754">
        <f t="shared" si="20"/>
      </c>
    </row>
    <row r="146" spans="1:36" s="1594" customFormat="1" ht="45.75" customHeight="1">
      <c r="A146" s="1819" t="s">
        <v>576</v>
      </c>
      <c r="B146" s="1827" t="s">
        <v>622</v>
      </c>
      <c r="C146" s="1828"/>
      <c r="D146" s="1239" t="s">
        <v>84</v>
      </c>
      <c r="E146" s="1829"/>
      <c r="F146" s="962"/>
      <c r="G146" s="1825">
        <v>3</v>
      </c>
      <c r="H146" s="1830">
        <f t="shared" si="18"/>
        <v>90</v>
      </c>
      <c r="I146" s="1831">
        <f>J146+K146+L146</f>
        <v>30</v>
      </c>
      <c r="J146" s="962">
        <v>15</v>
      </c>
      <c r="K146" s="962">
        <v>15</v>
      </c>
      <c r="L146" s="962"/>
      <c r="M146" s="1214">
        <f t="shared" si="21"/>
        <v>60</v>
      </c>
      <c r="N146" s="37"/>
      <c r="O146" s="1657"/>
      <c r="P146" s="1657"/>
      <c r="Q146" s="37">
        <v>2</v>
      </c>
      <c r="R146" s="1657"/>
      <c r="S146" s="1657"/>
      <c r="U146" s="1647" t="s">
        <v>538</v>
      </c>
      <c r="V146" s="1595">
        <v>2</v>
      </c>
      <c r="W146" s="1648" t="s">
        <v>581</v>
      </c>
      <c r="AE146" s="1754">
        <f t="shared" si="22"/>
      </c>
      <c r="AF146" s="1754">
        <f t="shared" si="23"/>
      </c>
      <c r="AG146" s="1754">
        <f t="shared" si="24"/>
      </c>
      <c r="AH146" s="1754" t="str">
        <f t="shared" si="24"/>
        <v>так</v>
      </c>
      <c r="AI146" s="1754">
        <f t="shared" si="24"/>
      </c>
      <c r="AJ146" s="1754">
        <f t="shared" si="20"/>
      </c>
    </row>
    <row r="147" spans="1:36" s="1523" customFormat="1" ht="37.5" customHeight="1" thickBot="1">
      <c r="A147" s="1819" t="s">
        <v>577</v>
      </c>
      <c r="B147" s="1832" t="s">
        <v>623</v>
      </c>
      <c r="C147" s="1833"/>
      <c r="D147" s="1834" t="s">
        <v>231</v>
      </c>
      <c r="E147" s="1833"/>
      <c r="F147" s="1833"/>
      <c r="G147" s="1835">
        <v>3</v>
      </c>
      <c r="H147" s="1836">
        <f t="shared" si="18"/>
        <v>90</v>
      </c>
      <c r="I147" s="1836">
        <f>J147+K147+L147</f>
        <v>30</v>
      </c>
      <c r="J147" s="1836">
        <v>15</v>
      </c>
      <c r="K147" s="1836">
        <v>15</v>
      </c>
      <c r="L147" s="1836"/>
      <c r="M147" s="1837">
        <f t="shared" si="21"/>
        <v>60</v>
      </c>
      <c r="N147" s="37"/>
      <c r="O147" s="1657"/>
      <c r="P147" s="1657"/>
      <c r="Q147" s="37" t="s">
        <v>228</v>
      </c>
      <c r="R147" s="1657"/>
      <c r="S147" s="1657"/>
      <c r="U147" s="1525" t="s">
        <v>533</v>
      </c>
      <c r="V147" s="1524"/>
      <c r="AE147" s="1754">
        <f t="shared" si="22"/>
      </c>
      <c r="AF147" s="1754">
        <f t="shared" si="23"/>
      </c>
      <c r="AG147" s="1754">
        <f t="shared" si="24"/>
      </c>
      <c r="AH147" s="1754" t="str">
        <f t="shared" si="24"/>
        <v>так</v>
      </c>
      <c r="AI147" s="1754">
        <f t="shared" si="24"/>
      </c>
      <c r="AJ147" s="1754">
        <f t="shared" si="20"/>
      </c>
    </row>
    <row r="148" spans="1:36" s="1603" customFormat="1" ht="54" customHeight="1" thickBot="1">
      <c r="A148" s="1819" t="s">
        <v>578</v>
      </c>
      <c r="B148" s="928" t="s">
        <v>541</v>
      </c>
      <c r="C148" s="962" t="s">
        <v>587</v>
      </c>
      <c r="D148" s="962"/>
      <c r="E148" s="1838"/>
      <c r="F148" s="1838"/>
      <c r="G148" s="1835">
        <v>3</v>
      </c>
      <c r="H148" s="1154">
        <f t="shared" si="18"/>
        <v>90</v>
      </c>
      <c r="I148" s="1154">
        <f>J148+K148+L148</f>
        <v>45</v>
      </c>
      <c r="J148" s="1154">
        <v>27</v>
      </c>
      <c r="K148" s="1154">
        <v>18</v>
      </c>
      <c r="L148" s="1155"/>
      <c r="M148" s="1156">
        <f t="shared" si="21"/>
        <v>45</v>
      </c>
      <c r="N148" s="37"/>
      <c r="O148" s="1657"/>
      <c r="P148" s="1657"/>
      <c r="Q148" s="37"/>
      <c r="R148" s="501">
        <v>5</v>
      </c>
      <c r="S148" s="1657"/>
      <c r="U148" s="1647" t="s">
        <v>538</v>
      </c>
      <c r="V148" s="1602">
        <v>2</v>
      </c>
      <c r="W148" s="1648" t="s">
        <v>581</v>
      </c>
      <c r="AE148" s="1754">
        <f t="shared" si="22"/>
      </c>
      <c r="AF148" s="1754">
        <f t="shared" si="23"/>
      </c>
      <c r="AG148" s="1754">
        <f t="shared" si="24"/>
      </c>
      <c r="AH148" s="1754">
        <f t="shared" si="24"/>
      </c>
      <c r="AI148" s="1754" t="str">
        <f t="shared" si="24"/>
        <v>так</v>
      </c>
      <c r="AJ148" s="1754">
        <f t="shared" si="20"/>
      </c>
    </row>
    <row r="149" spans="1:36" s="1523" customFormat="1" ht="46.5" customHeight="1" thickBot="1">
      <c r="A149" s="1819" t="s">
        <v>579</v>
      </c>
      <c r="B149" s="1208" t="s">
        <v>624</v>
      </c>
      <c r="C149" s="962" t="s">
        <v>592</v>
      </c>
      <c r="D149" s="962"/>
      <c r="E149" s="1838"/>
      <c r="F149" s="1839"/>
      <c r="G149" s="1835">
        <v>3</v>
      </c>
      <c r="H149" s="1200">
        <f t="shared" si="18"/>
        <v>90</v>
      </c>
      <c r="I149" s="1154">
        <f>J149+K149+L149</f>
        <v>45</v>
      </c>
      <c r="J149" s="1154">
        <v>27</v>
      </c>
      <c r="K149" s="1154"/>
      <c r="L149" s="1154">
        <v>18</v>
      </c>
      <c r="M149" s="1156">
        <f t="shared" si="21"/>
        <v>45</v>
      </c>
      <c r="N149" s="37"/>
      <c r="O149" s="1840"/>
      <c r="P149" s="1840"/>
      <c r="Q149" s="37"/>
      <c r="R149" s="1841" t="s">
        <v>464</v>
      </c>
      <c r="S149" s="1842"/>
      <c r="U149" s="1525" t="s">
        <v>533</v>
      </c>
      <c r="V149" s="1524"/>
      <c r="X149" s="1523" t="s">
        <v>556</v>
      </c>
      <c r="AB149" s="1756" t="s">
        <v>625</v>
      </c>
      <c r="AC149" s="1756"/>
      <c r="AD149" s="1756"/>
      <c r="AE149" s="1754">
        <f t="shared" si="22"/>
      </c>
      <c r="AF149" s="1754">
        <f t="shared" si="23"/>
      </c>
      <c r="AG149" s="1754">
        <f t="shared" si="24"/>
      </c>
      <c r="AH149" s="1754">
        <f t="shared" si="24"/>
      </c>
      <c r="AI149" s="1754" t="str">
        <f t="shared" si="24"/>
        <v>так</v>
      </c>
      <c r="AJ149" s="1754">
        <f t="shared" si="20"/>
      </c>
    </row>
    <row r="150" spans="1:36" s="12" customFormat="1" ht="28.5" customHeight="1" thickBot="1">
      <c r="A150" s="2036" t="s">
        <v>78</v>
      </c>
      <c r="B150" s="2037"/>
      <c r="C150" s="78"/>
      <c r="D150" s="82"/>
      <c r="E150" s="308"/>
      <c r="F150" s="83"/>
      <c r="G150" s="119">
        <f>SUM(G151:G152)</f>
        <v>32</v>
      </c>
      <c r="H150" s="118">
        <f>SUM(H151:H152)</f>
        <v>960</v>
      </c>
      <c r="I150" s="101"/>
      <c r="J150" s="101"/>
      <c r="K150" s="101"/>
      <c r="L150" s="101"/>
      <c r="M150" s="101"/>
      <c r="N150" s="136"/>
      <c r="O150" s="101"/>
      <c r="P150" s="101"/>
      <c r="Q150" s="136"/>
      <c r="R150" s="101"/>
      <c r="S150" s="102"/>
      <c r="AE150" s="1754">
        <f t="shared" si="22"/>
      </c>
      <c r="AF150" s="1754">
        <f t="shared" si="23"/>
      </c>
      <c r="AG150" s="1754">
        <f t="shared" si="24"/>
      </c>
      <c r="AH150" s="1755"/>
      <c r="AI150" s="1754">
        <f t="shared" si="24"/>
      </c>
      <c r="AJ150" s="1754">
        <f t="shared" si="20"/>
      </c>
    </row>
    <row r="151" spans="1:36" s="12" customFormat="1" ht="36.75" customHeight="1" thickBot="1">
      <c r="A151" s="2036" t="s">
        <v>60</v>
      </c>
      <c r="B151" s="2037"/>
      <c r="C151" s="11"/>
      <c r="D151" s="11"/>
      <c r="E151" s="115"/>
      <c r="F151" s="115"/>
      <c r="G151" s="117">
        <f>SUMIF($B$130:$B$149,"=*на базі ВНЗ 1 рівня*",G130:G149)</f>
        <v>4</v>
      </c>
      <c r="H151" s="85">
        <f>SUMIF($B$129:$B$149,"=*на базі ВНЗ 1 рівня*",H129:H149)</f>
        <v>120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AE151" s="1754">
        <f t="shared" si="22"/>
      </c>
      <c r="AF151" s="1754">
        <f t="shared" si="23"/>
      </c>
      <c r="AG151" s="1754">
        <f t="shared" si="24"/>
      </c>
      <c r="AH151" s="1755"/>
      <c r="AI151" s="1754">
        <f t="shared" si="24"/>
      </c>
      <c r="AJ151" s="1754">
        <f t="shared" si="20"/>
      </c>
    </row>
    <row r="152" spans="1:36" ht="29.25" customHeight="1" thickBot="1">
      <c r="A152" s="2133" t="s">
        <v>61</v>
      </c>
      <c r="B152" s="2134"/>
      <c r="C152" s="531"/>
      <c r="D152" s="531"/>
      <c r="E152" s="1843"/>
      <c r="F152" s="1843"/>
      <c r="G152" s="1844">
        <f aca="true" t="shared" si="25" ref="G152:S152">SUMIF($B$130:$B$149,"=* ДДМА*",G130:G149)</f>
        <v>28</v>
      </c>
      <c r="H152" s="1844">
        <f t="shared" si="25"/>
        <v>840</v>
      </c>
      <c r="I152" s="1844">
        <f t="shared" si="25"/>
        <v>356</v>
      </c>
      <c r="J152" s="1844">
        <f t="shared" si="25"/>
        <v>190</v>
      </c>
      <c r="K152" s="1844">
        <f t="shared" si="25"/>
        <v>151</v>
      </c>
      <c r="L152" s="1844">
        <f t="shared" si="25"/>
        <v>15</v>
      </c>
      <c r="M152" s="1844">
        <f t="shared" si="25"/>
        <v>484</v>
      </c>
      <c r="N152" s="1844">
        <f t="shared" si="25"/>
        <v>2</v>
      </c>
      <c r="O152" s="1845">
        <f t="shared" si="25"/>
        <v>8</v>
      </c>
      <c r="P152" s="1844">
        <f t="shared" si="25"/>
        <v>8</v>
      </c>
      <c r="Q152" s="1844">
        <f t="shared" si="25"/>
        <v>7</v>
      </c>
      <c r="R152" s="1844">
        <f t="shared" si="25"/>
        <v>5</v>
      </c>
      <c r="S152" s="1844">
        <f t="shared" si="25"/>
        <v>4</v>
      </c>
      <c r="T152" s="145"/>
      <c r="V152" s="444"/>
      <c r="W152" s="444"/>
      <c r="AE152" s="1754"/>
      <c r="AF152" s="1754"/>
      <c r="AJ152" s="1754"/>
    </row>
    <row r="153" spans="1:36" ht="19.5" thickBot="1">
      <c r="A153" s="18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AE153" s="1754">
        <f t="shared" si="22"/>
      </c>
      <c r="AF153" s="1754">
        <f t="shared" si="23"/>
      </c>
      <c r="AJ153" s="1754">
        <f t="shared" si="20"/>
      </c>
    </row>
    <row r="154" spans="1:36" s="12" customFormat="1" ht="19.5" thickBot="1">
      <c r="A154" s="2047" t="s">
        <v>79</v>
      </c>
      <c r="B154" s="2048"/>
      <c r="C154" s="134"/>
      <c r="D154" s="135"/>
      <c r="E154" s="309"/>
      <c r="F154" s="177"/>
      <c r="G154" s="178">
        <f aca="true" t="shared" si="26" ref="G154:H156">SUM(G125,G150)</f>
        <v>214</v>
      </c>
      <c r="H154" s="178">
        <f t="shared" si="26"/>
        <v>6420</v>
      </c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7"/>
      <c r="U154" s="446"/>
      <c r="V154" s="445"/>
      <c r="W154" s="445"/>
      <c r="AE154" s="1754">
        <f t="shared" si="22"/>
      </c>
      <c r="AF154" s="1754">
        <f t="shared" si="23"/>
      </c>
      <c r="AG154" s="1755"/>
      <c r="AH154" s="1755"/>
      <c r="AI154" s="1755"/>
      <c r="AJ154" s="1754">
        <f t="shared" si="20"/>
      </c>
    </row>
    <row r="155" spans="1:36" s="12" customFormat="1" ht="19.5" thickBot="1">
      <c r="A155" s="2036" t="s">
        <v>60</v>
      </c>
      <c r="B155" s="2037"/>
      <c r="C155" s="11"/>
      <c r="D155" s="11"/>
      <c r="E155" s="115"/>
      <c r="F155" s="115"/>
      <c r="G155" s="119">
        <f t="shared" si="26"/>
        <v>73</v>
      </c>
      <c r="H155" s="119">
        <f t="shared" si="26"/>
        <v>2190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122"/>
      <c r="U155" s="446"/>
      <c r="V155" s="56"/>
      <c r="W155" s="56"/>
      <c r="Y155" s="12">
        <f>SUM(V155:X155)</f>
        <v>0</v>
      </c>
      <c r="AE155" s="1754">
        <f t="shared" si="22"/>
      </c>
      <c r="AF155" s="1754">
        <f t="shared" si="23"/>
      </c>
      <c r="AG155" s="1755"/>
      <c r="AH155" s="1755"/>
      <c r="AI155" s="1755"/>
      <c r="AJ155" s="1754">
        <f t="shared" si="20"/>
      </c>
    </row>
    <row r="156" spans="1:36" ht="29.25" customHeight="1" thickBot="1">
      <c r="A156" s="2036" t="s">
        <v>61</v>
      </c>
      <c r="B156" s="2037"/>
      <c r="C156" s="11"/>
      <c r="D156" s="11"/>
      <c r="E156" s="115"/>
      <c r="F156" s="115"/>
      <c r="G156" s="423">
        <f t="shared" si="26"/>
        <v>141.5</v>
      </c>
      <c r="H156" s="117">
        <f t="shared" si="26"/>
        <v>4245</v>
      </c>
      <c r="I156" s="117">
        <f aca="true" t="shared" si="27" ref="I156:S156">SUM(I127,I152)</f>
        <v>1611</v>
      </c>
      <c r="J156" s="117">
        <f t="shared" si="27"/>
        <v>854</v>
      </c>
      <c r="K156" s="117">
        <f t="shared" si="27"/>
        <v>632</v>
      </c>
      <c r="L156" s="117">
        <f t="shared" si="27"/>
        <v>125</v>
      </c>
      <c r="M156" s="117">
        <f t="shared" si="27"/>
        <v>2499</v>
      </c>
      <c r="N156" s="117">
        <f t="shared" si="27"/>
        <v>29</v>
      </c>
      <c r="O156" s="117">
        <f t="shared" si="27"/>
        <v>29</v>
      </c>
      <c r="P156" s="117">
        <f t="shared" si="27"/>
        <v>28</v>
      </c>
      <c r="Q156" s="117">
        <f t="shared" si="27"/>
        <v>26</v>
      </c>
      <c r="R156" s="117">
        <f t="shared" si="27"/>
        <v>23</v>
      </c>
      <c r="S156" s="117">
        <f t="shared" si="27"/>
        <v>17</v>
      </c>
      <c r="T156" s="146"/>
      <c r="U156" s="470" t="s">
        <v>262</v>
      </c>
      <c r="V156" s="397"/>
      <c r="W156" s="397"/>
      <c r="AE156" s="1754"/>
      <c r="AJ156" s="1754"/>
    </row>
    <row r="157" spans="1:36" ht="15.75" customHeight="1" thickBot="1">
      <c r="A157" s="468"/>
      <c r="B157" s="469"/>
      <c r="C157" s="235"/>
      <c r="D157" s="235"/>
      <c r="E157" s="235"/>
      <c r="F157" s="235"/>
      <c r="G157" s="56"/>
      <c r="H157" s="235"/>
      <c r="I157" s="235"/>
      <c r="J157" s="235"/>
      <c r="K157" s="235"/>
      <c r="L157" s="235"/>
      <c r="M157" s="318" t="s">
        <v>603</v>
      </c>
      <c r="N157" s="33">
        <v>28</v>
      </c>
      <c r="O157" s="33">
        <v>28</v>
      </c>
      <c r="P157" s="33">
        <v>28</v>
      </c>
      <c r="Q157" s="33">
        <v>24</v>
      </c>
      <c r="R157" s="35">
        <v>24</v>
      </c>
      <c r="S157" s="35">
        <v>16</v>
      </c>
      <c r="T157" s="146"/>
      <c r="U157" s="470" t="s">
        <v>238</v>
      </c>
      <c r="V157" s="447"/>
      <c r="W157" s="447"/>
      <c r="AE157" s="1754"/>
      <c r="AJ157" s="1754"/>
    </row>
    <row r="158" spans="1:36" ht="18.75" customHeight="1" thickBot="1">
      <c r="A158" s="2049" t="s">
        <v>70</v>
      </c>
      <c r="B158" s="2050"/>
      <c r="C158" s="2050"/>
      <c r="D158" s="2050"/>
      <c r="E158" s="2050"/>
      <c r="F158" s="2050"/>
      <c r="G158" s="2050"/>
      <c r="H158" s="2050"/>
      <c r="I158" s="2050"/>
      <c r="J158" s="2050"/>
      <c r="K158" s="2050"/>
      <c r="L158" s="2050"/>
      <c r="M158" s="2050"/>
      <c r="N158" s="2051"/>
      <c r="O158" s="2051"/>
      <c r="P158" s="2051"/>
      <c r="Q158" s="2051"/>
      <c r="R158" s="2051"/>
      <c r="S158" s="2051"/>
      <c r="T158" s="2052"/>
      <c r="V158" s="397"/>
      <c r="W158" s="397"/>
      <c r="AE158" s="1754">
        <f t="shared" si="22"/>
      </c>
      <c r="AJ158" s="1754">
        <f t="shared" si="20"/>
      </c>
    </row>
    <row r="159" spans="1:36" ht="36" customHeight="1">
      <c r="A159" s="291">
        <v>1</v>
      </c>
      <c r="B159" s="1521" t="s">
        <v>559</v>
      </c>
      <c r="C159" s="1522"/>
      <c r="D159" s="1522"/>
      <c r="E159" s="1522"/>
      <c r="F159" s="1522"/>
      <c r="G159" s="291">
        <v>4</v>
      </c>
      <c r="H159" s="8">
        <f aca="true" t="shared" si="28" ref="H159:H165">G159*30</f>
        <v>120</v>
      </c>
      <c r="I159" s="1522"/>
      <c r="J159" s="1522"/>
      <c r="K159" s="1522"/>
      <c r="L159" s="1522"/>
      <c r="M159" s="1522"/>
      <c r="N159" s="35"/>
      <c r="O159" s="1522"/>
      <c r="P159" s="1522"/>
      <c r="Q159" s="44"/>
      <c r="R159" s="1522"/>
      <c r="S159" s="1522"/>
      <c r="T159" s="1520"/>
      <c r="V159" s="397"/>
      <c r="W159" s="397"/>
      <c r="AE159" s="1754">
        <f t="shared" si="22"/>
      </c>
      <c r="AJ159" s="1754">
        <f t="shared" si="20"/>
      </c>
    </row>
    <row r="160" spans="1:36" ht="36" customHeight="1">
      <c r="A160" s="291">
        <v>2</v>
      </c>
      <c r="B160" s="1521" t="s">
        <v>562</v>
      </c>
      <c r="C160" s="1522"/>
      <c r="D160" s="1522"/>
      <c r="E160" s="1522"/>
      <c r="F160" s="1522"/>
      <c r="G160" s="291">
        <v>3</v>
      </c>
      <c r="H160" s="8">
        <v>90</v>
      </c>
      <c r="I160" s="1522"/>
      <c r="J160" s="1522"/>
      <c r="K160" s="1522"/>
      <c r="L160" s="1522"/>
      <c r="M160" s="1522"/>
      <c r="N160" s="35"/>
      <c r="O160" s="1522"/>
      <c r="P160" s="1522"/>
      <c r="Q160" s="44"/>
      <c r="R160" s="1522"/>
      <c r="S160" s="1522"/>
      <c r="T160" s="1520"/>
      <c r="V160" s="397"/>
      <c r="W160" s="397"/>
      <c r="AE160" s="1754">
        <f t="shared" si="22"/>
      </c>
      <c r="AJ160" s="1754">
        <f t="shared" si="20"/>
      </c>
    </row>
    <row r="161" spans="1:36" ht="36.75" customHeight="1">
      <c r="A161" s="8">
        <v>3</v>
      </c>
      <c r="B161" s="1846" t="s">
        <v>71</v>
      </c>
      <c r="C161" s="8"/>
      <c r="D161" s="8" t="s">
        <v>586</v>
      </c>
      <c r="E161" s="8"/>
      <c r="F161" s="8"/>
      <c r="G161" s="501">
        <v>3</v>
      </c>
      <c r="H161" s="8">
        <f t="shared" si="28"/>
        <v>90</v>
      </c>
      <c r="I161" s="8">
        <v>72</v>
      </c>
      <c r="J161" s="8"/>
      <c r="K161" s="8"/>
      <c r="L161" s="8">
        <v>72</v>
      </c>
      <c r="M161" s="8">
        <f>H161-I161</f>
        <v>18</v>
      </c>
      <c r="N161" s="35"/>
      <c r="O161" s="37"/>
      <c r="P161" s="37"/>
      <c r="Q161" s="44"/>
      <c r="R161" s="37"/>
      <c r="S161" s="37"/>
      <c r="T161" s="12"/>
      <c r="V161" s="397">
        <v>1</v>
      </c>
      <c r="W161" s="397" t="s">
        <v>580</v>
      </c>
      <c r="AE161" s="1754">
        <f t="shared" si="22"/>
      </c>
      <c r="AJ161" s="1754">
        <f t="shared" si="20"/>
      </c>
    </row>
    <row r="162" spans="1:36" ht="18.75" customHeight="1">
      <c r="A162" s="8">
        <v>4</v>
      </c>
      <c r="B162" s="1846" t="s">
        <v>72</v>
      </c>
      <c r="C162" s="8"/>
      <c r="D162" s="8" t="s">
        <v>588</v>
      </c>
      <c r="E162" s="8"/>
      <c r="F162" s="8"/>
      <c r="G162" s="501">
        <v>4</v>
      </c>
      <c r="H162" s="8">
        <f t="shared" si="28"/>
        <v>120</v>
      </c>
      <c r="I162" s="8">
        <v>60</v>
      </c>
      <c r="J162" s="8"/>
      <c r="K162" s="8"/>
      <c r="L162" s="8">
        <v>60</v>
      </c>
      <c r="M162" s="8">
        <f>H162-I162</f>
        <v>60</v>
      </c>
      <c r="N162" s="35"/>
      <c r="O162" s="37"/>
      <c r="P162" s="37"/>
      <c r="Q162" s="44"/>
      <c r="R162" s="37"/>
      <c r="S162" s="37"/>
      <c r="T162" s="12"/>
      <c r="V162" s="397">
        <v>2</v>
      </c>
      <c r="W162" s="397" t="s">
        <v>581</v>
      </c>
      <c r="AE162" s="1754">
        <f t="shared" si="22"/>
      </c>
      <c r="AJ162" s="1754">
        <f t="shared" si="20"/>
      </c>
    </row>
    <row r="163" spans="1:36" ht="18.75" customHeight="1">
      <c r="A163" s="8">
        <v>5</v>
      </c>
      <c r="B163" s="1521" t="s">
        <v>73</v>
      </c>
      <c r="C163" s="8"/>
      <c r="D163" s="8"/>
      <c r="E163" s="8"/>
      <c r="F163" s="8"/>
      <c r="G163" s="501">
        <v>10</v>
      </c>
      <c r="H163" s="8">
        <f t="shared" si="28"/>
        <v>300</v>
      </c>
      <c r="I163" s="8">
        <f>SUMPRODUCT(N163:S163,$N$5:$S$5)</f>
        <v>0</v>
      </c>
      <c r="J163" s="8"/>
      <c r="K163" s="8"/>
      <c r="L163" s="8">
        <v>0</v>
      </c>
      <c r="M163" s="8">
        <f>H163-I163</f>
        <v>300</v>
      </c>
      <c r="N163" s="35"/>
      <c r="O163" s="37"/>
      <c r="P163" s="37"/>
      <c r="Q163" s="44"/>
      <c r="R163" s="37"/>
      <c r="S163" s="37"/>
      <c r="T163" s="12"/>
      <c r="V163" s="397">
        <v>2</v>
      </c>
      <c r="W163" s="397" t="s">
        <v>581</v>
      </c>
      <c r="AE163" s="1754">
        <f t="shared" si="22"/>
      </c>
      <c r="AJ163" s="1754">
        <f t="shared" si="20"/>
      </c>
    </row>
    <row r="164" spans="1:36" ht="18.75" customHeight="1">
      <c r="A164" s="8">
        <v>6</v>
      </c>
      <c r="B164" s="1847" t="s">
        <v>74</v>
      </c>
      <c r="C164" s="8"/>
      <c r="D164" s="8"/>
      <c r="E164" s="8"/>
      <c r="F164" s="8"/>
      <c r="G164" s="501">
        <v>1.5</v>
      </c>
      <c r="H164" s="8">
        <f t="shared" si="28"/>
        <v>45</v>
      </c>
      <c r="I164" s="8">
        <f>SUMPRODUCT(N164:S164,$N$5:$S$5)</f>
        <v>0</v>
      </c>
      <c r="J164" s="8"/>
      <c r="K164" s="8"/>
      <c r="L164" s="8">
        <v>0</v>
      </c>
      <c r="M164" s="8">
        <f>H164-I164</f>
        <v>45</v>
      </c>
      <c r="N164" s="35"/>
      <c r="O164" s="37"/>
      <c r="P164" s="37"/>
      <c r="Q164" s="44"/>
      <c r="R164" s="37"/>
      <c r="S164" s="37"/>
      <c r="T164" s="12"/>
      <c r="V164" s="397">
        <v>2</v>
      </c>
      <c r="W164" s="397" t="s">
        <v>581</v>
      </c>
      <c r="AE164" s="1754">
        <f t="shared" si="22"/>
      </c>
      <c r="AJ164" s="1754">
        <f t="shared" si="20"/>
      </c>
    </row>
    <row r="165" spans="1:36" ht="18.75" customHeight="1">
      <c r="A165" s="2129" t="s">
        <v>75</v>
      </c>
      <c r="B165" s="2129"/>
      <c r="C165" s="23"/>
      <c r="D165" s="1551"/>
      <c r="E165" s="1551"/>
      <c r="F165" s="1552"/>
      <c r="G165" s="1553">
        <f>SUM(G166:G167)</f>
        <v>25.5</v>
      </c>
      <c r="H165" s="76">
        <f t="shared" si="28"/>
        <v>765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12"/>
      <c r="V165" s="397"/>
      <c r="W165" s="397"/>
      <c r="AE165" s="1754">
        <f t="shared" si="22"/>
      </c>
      <c r="AJ165" s="1754">
        <f t="shared" si="20"/>
      </c>
    </row>
    <row r="166" spans="1:31" ht="18.75" customHeight="1">
      <c r="A166" s="2129" t="s">
        <v>60</v>
      </c>
      <c r="B166" s="2129"/>
      <c r="C166" s="35"/>
      <c r="D166" s="35"/>
      <c r="E166" s="35"/>
      <c r="F166" s="84"/>
      <c r="G166" s="13">
        <f>G159+G160</f>
        <v>7</v>
      </c>
      <c r="H166" s="13">
        <f>H159</f>
        <v>120</v>
      </c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12"/>
      <c r="V166" s="397"/>
      <c r="W166" s="397"/>
      <c r="AE166" s="1754">
        <f t="shared" si="22"/>
      </c>
    </row>
    <row r="167" spans="1:24" ht="18.75" customHeight="1">
      <c r="A167" s="2129" t="s">
        <v>61</v>
      </c>
      <c r="B167" s="2129"/>
      <c r="C167" s="35"/>
      <c r="D167" s="35"/>
      <c r="E167" s="35"/>
      <c r="F167" s="35"/>
      <c r="G167" s="349">
        <f>G161+G162+G163+G164</f>
        <v>18.5</v>
      </c>
      <c r="H167" s="349">
        <f aca="true" t="shared" si="29" ref="H167:S167">H161+H162+H163+H164</f>
        <v>555</v>
      </c>
      <c r="I167" s="13">
        <f t="shared" si="29"/>
        <v>132</v>
      </c>
      <c r="J167" s="13">
        <f t="shared" si="29"/>
        <v>0</v>
      </c>
      <c r="K167" s="13">
        <f t="shared" si="29"/>
        <v>0</v>
      </c>
      <c r="L167" s="13">
        <f t="shared" si="29"/>
        <v>132</v>
      </c>
      <c r="M167" s="13">
        <f t="shared" si="29"/>
        <v>423</v>
      </c>
      <c r="N167" s="13">
        <f t="shared" si="29"/>
        <v>0</v>
      </c>
      <c r="O167" s="13">
        <f t="shared" si="29"/>
        <v>0</v>
      </c>
      <c r="P167" s="13">
        <f t="shared" si="29"/>
        <v>0</v>
      </c>
      <c r="Q167" s="13">
        <f t="shared" si="29"/>
        <v>0</v>
      </c>
      <c r="R167" s="13">
        <f t="shared" si="29"/>
        <v>0</v>
      </c>
      <c r="S167" s="13">
        <f t="shared" si="29"/>
        <v>0</v>
      </c>
      <c r="T167" s="145"/>
      <c r="V167" s="1557">
        <f>SUMIF($W$13:$W$165,"=1к",G13:G165)</f>
        <v>56</v>
      </c>
      <c r="W167" s="1557">
        <f>SUMIF($W$13:$W$165,"=2к",G13:G165)</f>
        <v>75</v>
      </c>
      <c r="X167" s="2" t="s">
        <v>582</v>
      </c>
    </row>
    <row r="168" spans="1:24" ht="18.75" customHeight="1" thickBot="1">
      <c r="A168" s="2035"/>
      <c r="B168" s="2035"/>
      <c r="C168" s="2035"/>
      <c r="D168" s="2035"/>
      <c r="E168" s="2035"/>
      <c r="F168" s="2035"/>
      <c r="G168" s="2035"/>
      <c r="H168" s="2035"/>
      <c r="I168" s="2035"/>
      <c r="J168" s="2035"/>
      <c r="K168" s="2035"/>
      <c r="L168" s="2035"/>
      <c r="M168" s="2035"/>
      <c r="N168" s="2035"/>
      <c r="O168" s="2035"/>
      <c r="P168" s="2035"/>
      <c r="Q168" s="2035"/>
      <c r="R168" s="2035"/>
      <c r="S168" s="2035"/>
      <c r="T168" s="2035"/>
      <c r="V168" s="397"/>
      <c r="W168" s="397"/>
      <c r="X168" s="2" t="s">
        <v>584</v>
      </c>
    </row>
    <row r="169" spans="1:23" ht="18.75" customHeight="1" thickBot="1">
      <c r="A169" s="2036" t="s">
        <v>242</v>
      </c>
      <c r="B169" s="2037"/>
      <c r="C169" s="78"/>
      <c r="D169" s="82"/>
      <c r="E169" s="308"/>
      <c r="F169" s="83"/>
      <c r="G169" s="398">
        <f>G170+G171</f>
        <v>240</v>
      </c>
      <c r="H169" s="1848">
        <f>G169*30</f>
        <v>7200</v>
      </c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2"/>
      <c r="T169" s="171"/>
      <c r="V169" s="397"/>
      <c r="W169" s="397"/>
    </row>
    <row r="170" spans="1:23" ht="18.75" customHeight="1" thickBot="1">
      <c r="A170" s="2036" t="s">
        <v>60</v>
      </c>
      <c r="B170" s="2037"/>
      <c r="C170" s="11"/>
      <c r="D170" s="11"/>
      <c r="E170" s="115"/>
      <c r="F170" s="115"/>
      <c r="G170" s="423">
        <f>SUM(G155,G166,)</f>
        <v>80</v>
      </c>
      <c r="H170" s="1848">
        <f>G170*30</f>
        <v>2400</v>
      </c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122"/>
      <c r="T170" s="12"/>
      <c r="V170" s="397"/>
      <c r="W170" s="397"/>
    </row>
    <row r="171" spans="1:23" ht="18.75" customHeight="1" thickBot="1">
      <c r="A171" s="2036" t="s">
        <v>61</v>
      </c>
      <c r="B171" s="2037"/>
      <c r="C171" s="11"/>
      <c r="D171" s="11"/>
      <c r="E171" s="115"/>
      <c r="F171" s="115"/>
      <c r="G171" s="423">
        <f>SUM(G156,G167,)</f>
        <v>160</v>
      </c>
      <c r="H171" s="1848">
        <f>G171*30</f>
        <v>4800</v>
      </c>
      <c r="I171" s="1848">
        <f aca="true" t="shared" si="30" ref="I171:S171">SUM(I156,I167,)</f>
        <v>1743</v>
      </c>
      <c r="J171" s="1848">
        <f t="shared" si="30"/>
        <v>854</v>
      </c>
      <c r="K171" s="1848">
        <f t="shared" si="30"/>
        <v>632</v>
      </c>
      <c r="L171" s="1848">
        <f t="shared" si="30"/>
        <v>257</v>
      </c>
      <c r="M171" s="1848">
        <f t="shared" si="30"/>
        <v>2922</v>
      </c>
      <c r="N171" s="423">
        <f t="shared" si="30"/>
        <v>29</v>
      </c>
      <c r="O171" s="423">
        <f t="shared" si="30"/>
        <v>29</v>
      </c>
      <c r="P171" s="423">
        <f t="shared" si="30"/>
        <v>28</v>
      </c>
      <c r="Q171" s="423">
        <f t="shared" si="30"/>
        <v>26</v>
      </c>
      <c r="R171" s="423">
        <f t="shared" si="30"/>
        <v>23</v>
      </c>
      <c r="S171" s="423">
        <f t="shared" si="30"/>
        <v>17</v>
      </c>
      <c r="T171" s="172"/>
      <c r="U171" s="470"/>
      <c r="V171" s="397"/>
      <c r="W171" s="397"/>
    </row>
    <row r="172" spans="1:36" s="12" customFormat="1" ht="15" customHeight="1" thickBot="1">
      <c r="A172" s="2045"/>
      <c r="B172" s="2046"/>
      <c r="C172" s="2046"/>
      <c r="D172" s="2046"/>
      <c r="E172" s="2046"/>
      <c r="F172" s="2046"/>
      <c r="G172" s="2046"/>
      <c r="H172" s="2046"/>
      <c r="I172" s="2046"/>
      <c r="J172" s="2046"/>
      <c r="K172" s="2046"/>
      <c r="L172" s="2046"/>
      <c r="M172" s="2046"/>
      <c r="N172" s="2046"/>
      <c r="O172" s="2046"/>
      <c r="P172" s="2046"/>
      <c r="Q172" s="2046"/>
      <c r="R172" s="2046"/>
      <c r="S172" s="2046"/>
      <c r="T172" s="55"/>
      <c r="AE172" s="1755"/>
      <c r="AF172" s="1755"/>
      <c r="AG172" s="1755"/>
      <c r="AH172" s="1755"/>
      <c r="AI172" s="1755"/>
      <c r="AJ172" s="1755"/>
    </row>
    <row r="173" spans="1:36" s="5" customFormat="1" ht="16.5" thickBot="1">
      <c r="A173" s="2135" t="s">
        <v>49</v>
      </c>
      <c r="B173" s="2136"/>
      <c r="C173" s="2136"/>
      <c r="D173" s="2136"/>
      <c r="E173" s="2136"/>
      <c r="F173" s="2136"/>
      <c r="G173" s="2136"/>
      <c r="H173" s="2136"/>
      <c r="I173" s="2136"/>
      <c r="J173" s="2136"/>
      <c r="K173" s="2136"/>
      <c r="L173" s="2136"/>
      <c r="M173" s="2137"/>
      <c r="N173" s="119">
        <v>4</v>
      </c>
      <c r="O173" s="1849">
        <v>4</v>
      </c>
      <c r="P173" s="1849">
        <v>1</v>
      </c>
      <c r="Q173" s="1849">
        <v>2</v>
      </c>
      <c r="R173" s="1849">
        <v>3</v>
      </c>
      <c r="S173" s="1849">
        <v>3</v>
      </c>
      <c r="U173" s="12" t="s">
        <v>204</v>
      </c>
      <c r="V173" s="445"/>
      <c r="W173" s="445"/>
      <c r="AE173" s="1754"/>
      <c r="AF173" s="1754"/>
      <c r="AG173" s="1754"/>
      <c r="AH173" s="1754"/>
      <c r="AI173" s="1754"/>
      <c r="AJ173" s="1754"/>
    </row>
    <row r="174" spans="1:36" s="5" customFormat="1" ht="16.5" thickBot="1">
      <c r="A174" s="2135" t="s">
        <v>50</v>
      </c>
      <c r="B174" s="2136"/>
      <c r="C174" s="2136"/>
      <c r="D174" s="2136"/>
      <c r="E174" s="2136"/>
      <c r="F174" s="2136"/>
      <c r="G174" s="2136"/>
      <c r="H174" s="2136"/>
      <c r="I174" s="2136"/>
      <c r="J174" s="2136"/>
      <c r="K174" s="2136"/>
      <c r="L174" s="2136"/>
      <c r="M174" s="2137"/>
      <c r="N174" s="178">
        <v>5</v>
      </c>
      <c r="O174" s="1850">
        <v>4</v>
      </c>
      <c r="P174" s="1850">
        <v>5</v>
      </c>
      <c r="Q174" s="1850">
        <v>6</v>
      </c>
      <c r="R174" s="1850">
        <v>2</v>
      </c>
      <c r="S174" s="1850">
        <v>2</v>
      </c>
      <c r="U174" s="12"/>
      <c r="V174" s="377">
        <f>SUMIF($V$13:$V$165,"=1",G13:G165)+4.5</f>
        <v>80</v>
      </c>
      <c r="W174" s="377">
        <f>SUMIF($V$13:$V$165,"=2",G13:G165)</f>
        <v>78</v>
      </c>
      <c r="X174" s="448">
        <f>SUM(V174:W174)</f>
        <v>158</v>
      </c>
      <c r="AE174" s="1754"/>
      <c r="AF174" s="1754"/>
      <c r="AG174" s="1754"/>
      <c r="AH174" s="1754"/>
      <c r="AI174" s="1754"/>
      <c r="AJ174" s="1754"/>
    </row>
    <row r="175" spans="1:36" s="5" customFormat="1" ht="16.5" thickBot="1">
      <c r="A175" s="2135" t="s">
        <v>170</v>
      </c>
      <c r="B175" s="2136"/>
      <c r="C175" s="2136"/>
      <c r="D175" s="2136"/>
      <c r="E175" s="2136"/>
      <c r="F175" s="2136"/>
      <c r="G175" s="2136"/>
      <c r="H175" s="2136"/>
      <c r="I175" s="2136"/>
      <c r="J175" s="2136"/>
      <c r="K175" s="2136"/>
      <c r="L175" s="2136"/>
      <c r="M175" s="2137"/>
      <c r="N175" s="178">
        <v>0</v>
      </c>
      <c r="O175" s="1850">
        <v>0</v>
      </c>
      <c r="P175" s="1850">
        <v>1</v>
      </c>
      <c r="Q175" s="1850">
        <v>0</v>
      </c>
      <c r="R175" s="1850">
        <v>0</v>
      </c>
      <c r="S175" s="1850">
        <v>0</v>
      </c>
      <c r="U175" s="2"/>
      <c r="V175" s="378" t="s">
        <v>201</v>
      </c>
      <c r="W175" s="378" t="s">
        <v>202</v>
      </c>
      <c r="AE175" s="1754"/>
      <c r="AF175" s="1754"/>
      <c r="AG175" s="1754"/>
      <c r="AH175" s="1754"/>
      <c r="AI175" s="1754"/>
      <c r="AJ175" s="1754"/>
    </row>
    <row r="176" spans="1:36" s="5" customFormat="1" ht="16.5" thickBot="1">
      <c r="A176" s="2135" t="s">
        <v>171</v>
      </c>
      <c r="B176" s="2136"/>
      <c r="C176" s="2136"/>
      <c r="D176" s="2136"/>
      <c r="E176" s="2136"/>
      <c r="F176" s="2136"/>
      <c r="G176" s="2136"/>
      <c r="H176" s="2136"/>
      <c r="I176" s="2136"/>
      <c r="J176" s="2136"/>
      <c r="K176" s="2136"/>
      <c r="L176" s="2136"/>
      <c r="M176" s="2137"/>
      <c r="N176" s="178">
        <v>0</v>
      </c>
      <c r="O176" s="1850">
        <v>0</v>
      </c>
      <c r="P176" s="1850">
        <v>0</v>
      </c>
      <c r="Q176" s="1850">
        <v>0</v>
      </c>
      <c r="R176" s="1850">
        <v>1</v>
      </c>
      <c r="S176" s="1850">
        <v>0</v>
      </c>
      <c r="U176" s="2" t="s">
        <v>213</v>
      </c>
      <c r="V176" s="409">
        <v>64.5</v>
      </c>
      <c r="W176" s="451">
        <v>63</v>
      </c>
      <c r="X176" s="448">
        <f>SUM(V176:W176)</f>
        <v>127.5</v>
      </c>
      <c r="AE176" s="1754"/>
      <c r="AF176" s="1754"/>
      <c r="AG176" s="1754"/>
      <c r="AH176" s="1754"/>
      <c r="AI176" s="1754"/>
      <c r="AJ176" s="1754"/>
    </row>
    <row r="177" spans="1:36" s="5" customFormat="1" ht="16.5" thickBot="1">
      <c r="A177" s="2138" t="s">
        <v>80</v>
      </c>
      <c r="B177" s="2138"/>
      <c r="C177" s="2138"/>
      <c r="D177" s="2138"/>
      <c r="E177" s="2138"/>
      <c r="F177" s="2138"/>
      <c r="G177" s="2138"/>
      <c r="H177" s="2138"/>
      <c r="I177" s="2138"/>
      <c r="J177" s="2138"/>
      <c r="K177" s="2138"/>
      <c r="L177" s="2138"/>
      <c r="M177" s="2138"/>
      <c r="N177" s="356">
        <v>29</v>
      </c>
      <c r="O177" s="1851">
        <v>29</v>
      </c>
      <c r="P177" s="1851">
        <v>28</v>
      </c>
      <c r="Q177" s="1851">
        <v>26</v>
      </c>
      <c r="R177" s="1851">
        <v>23</v>
      </c>
      <c r="S177" s="1851">
        <v>17</v>
      </c>
      <c r="V177" s="485" t="s">
        <v>241</v>
      </c>
      <c r="W177" s="485" t="s">
        <v>241</v>
      </c>
      <c r="AE177" s="1754"/>
      <c r="AF177" s="1754"/>
      <c r="AG177" s="1754"/>
      <c r="AH177" s="1754"/>
      <c r="AI177" s="1754"/>
      <c r="AJ177" s="1754"/>
    </row>
    <row r="178" spans="14:19" ht="16.5" thickTop="1">
      <c r="N178" s="1771">
        <v>1</v>
      </c>
      <c r="O178" s="6" t="s">
        <v>585</v>
      </c>
      <c r="P178" s="6" t="s">
        <v>586</v>
      </c>
      <c r="Q178" s="6">
        <v>3</v>
      </c>
      <c r="R178" s="7" t="s">
        <v>587</v>
      </c>
      <c r="S178" s="341" t="s">
        <v>588</v>
      </c>
    </row>
    <row r="179" ht="16.5" thickBot="1"/>
    <row r="180" spans="1:21" ht="37.5" customHeight="1" thickBot="1">
      <c r="A180" s="1762" t="s">
        <v>57</v>
      </c>
      <c r="B180" s="2139" t="s">
        <v>89</v>
      </c>
      <c r="C180" s="2139"/>
      <c r="D180" s="2139"/>
      <c r="E180" s="1852"/>
      <c r="F180" s="61"/>
      <c r="G180" s="61"/>
      <c r="H180" s="56"/>
      <c r="I180" s="57"/>
      <c r="J180" s="57"/>
      <c r="K180" s="57"/>
      <c r="L180" s="57"/>
      <c r="M180" s="57"/>
      <c r="N180" s="22">
        <f aca="true" t="shared" si="31" ref="N180:S180">SUM(N173:N176)</f>
        <v>9</v>
      </c>
      <c r="O180" s="22">
        <f t="shared" si="31"/>
        <v>8</v>
      </c>
      <c r="P180" s="22">
        <f t="shared" si="31"/>
        <v>7</v>
      </c>
      <c r="Q180" s="22">
        <f t="shared" si="31"/>
        <v>8</v>
      </c>
      <c r="R180" s="22">
        <f t="shared" si="31"/>
        <v>6</v>
      </c>
      <c r="S180" s="22">
        <f t="shared" si="31"/>
        <v>5</v>
      </c>
      <c r="T180" s="57"/>
      <c r="U180" s="346">
        <f>SUM(N180:T180)</f>
        <v>43</v>
      </c>
    </row>
    <row r="181" spans="1:5" ht="41.25" customHeight="1">
      <c r="A181" s="1853" t="s">
        <v>90</v>
      </c>
      <c r="B181" s="2139" t="s">
        <v>91</v>
      </c>
      <c r="C181" s="2139"/>
      <c r="D181" s="2139"/>
      <c r="E181" s="1852"/>
    </row>
    <row r="182" spans="1:23" ht="20.25" customHeight="1">
      <c r="A182" s="1853"/>
      <c r="B182" s="1852"/>
      <c r="C182" s="1852"/>
      <c r="D182" s="1852"/>
      <c r="E182" s="1852"/>
      <c r="F182" s="3" t="s">
        <v>225</v>
      </c>
      <c r="G182" s="1855" t="s">
        <v>607</v>
      </c>
      <c r="H182" s="1856"/>
      <c r="I182" s="1857"/>
      <c r="J182" s="1857"/>
      <c r="K182" s="1857"/>
      <c r="L182" s="1857"/>
      <c r="M182" s="1857"/>
      <c r="N182" s="1857"/>
      <c r="O182" s="1857"/>
      <c r="P182" s="1857"/>
      <c r="Q182" s="1857"/>
      <c r="R182" s="1857"/>
      <c r="S182" s="1857"/>
      <c r="T182" s="5"/>
      <c r="U182" s="5"/>
      <c r="V182" s="5"/>
      <c r="W182" s="5"/>
    </row>
    <row r="183" spans="1:23" ht="20.25" customHeight="1">
      <c r="A183" s="1853"/>
      <c r="B183" s="1852"/>
      <c r="C183" s="1852"/>
      <c r="D183" s="1852"/>
      <c r="E183" s="1852"/>
      <c r="G183" s="1855" t="s">
        <v>226</v>
      </c>
      <c r="H183" s="1856"/>
      <c r="I183" s="1857"/>
      <c r="J183" s="1857"/>
      <c r="K183" s="1857"/>
      <c r="L183" s="1857"/>
      <c r="M183" s="1857"/>
      <c r="N183" s="1857"/>
      <c r="O183" s="1857"/>
      <c r="P183" s="1857"/>
      <c r="Q183" s="1857"/>
      <c r="R183" s="1857"/>
      <c r="S183" s="1857"/>
      <c r="T183" s="5"/>
      <c r="U183" s="5"/>
      <c r="V183" s="5"/>
      <c r="W183" s="5"/>
    </row>
    <row r="184" spans="1:23" ht="31.5" customHeight="1">
      <c r="A184" s="1853"/>
      <c r="B184" s="1852"/>
      <c r="C184" s="1852"/>
      <c r="D184" s="1852"/>
      <c r="E184" s="1852"/>
      <c r="G184" s="2140" t="s">
        <v>227</v>
      </c>
      <c r="H184" s="2140"/>
      <c r="I184" s="2140"/>
      <c r="J184" s="2140"/>
      <c r="K184" s="2140"/>
      <c r="L184" s="2140"/>
      <c r="M184" s="2140"/>
      <c r="N184" s="2140"/>
      <c r="O184" s="2140"/>
      <c r="P184" s="2140"/>
      <c r="Q184" s="2140"/>
      <c r="R184" s="2140"/>
      <c r="S184" s="2140"/>
      <c r="T184" s="5"/>
      <c r="U184" s="5"/>
      <c r="V184" s="5"/>
      <c r="W184" s="5"/>
    </row>
    <row r="185" spans="1:7" ht="18" customHeight="1" hidden="1">
      <c r="A185" s="1853"/>
      <c r="B185" s="1854" t="s">
        <v>604</v>
      </c>
      <c r="C185" s="1852"/>
      <c r="D185" s="1852"/>
      <c r="E185" s="1819" t="s">
        <v>86</v>
      </c>
      <c r="F185" s="466">
        <v>14.5</v>
      </c>
      <c r="G185" s="461"/>
    </row>
    <row r="186" spans="1:7" ht="18" customHeight="1" hidden="1">
      <c r="A186" s="1853"/>
      <c r="B186" s="1854" t="s">
        <v>234</v>
      </c>
      <c r="C186" s="1852"/>
      <c r="D186" s="1819" t="s">
        <v>31</v>
      </c>
      <c r="E186" s="1819" t="s">
        <v>83</v>
      </c>
      <c r="F186" s="466">
        <v>7</v>
      </c>
      <c r="G186" s="461"/>
    </row>
    <row r="187" spans="1:7" ht="18" customHeight="1" hidden="1">
      <c r="A187" s="1853"/>
      <c r="B187" s="1854" t="s">
        <v>236</v>
      </c>
      <c r="C187" s="1852"/>
      <c r="D187" s="1819" t="s">
        <v>31</v>
      </c>
      <c r="E187" s="1819" t="s">
        <v>31</v>
      </c>
      <c r="F187" s="466">
        <v>10</v>
      </c>
      <c r="G187" s="461"/>
    </row>
    <row r="188" spans="1:18" ht="17.25" customHeight="1" hidden="1">
      <c r="A188" s="1853"/>
      <c r="B188" s="1854"/>
      <c r="C188" s="1852"/>
      <c r="D188" s="1819"/>
      <c r="E188" s="1819"/>
      <c r="F188" s="466"/>
      <c r="G188" s="461"/>
      <c r="O188" s="56"/>
      <c r="P188" s="56"/>
      <c r="R188" s="411"/>
    </row>
    <row r="189" spans="1:6" ht="16.5" customHeight="1" hidden="1">
      <c r="A189" s="1853"/>
      <c r="B189" s="1854" t="s">
        <v>583</v>
      </c>
      <c r="C189" s="1852"/>
      <c r="D189" s="1819"/>
      <c r="E189" s="1819"/>
      <c r="F189" s="466">
        <f>SUM(F185:F188)</f>
        <v>31.5</v>
      </c>
    </row>
    <row r="190" spans="1:17" ht="14.25" customHeight="1">
      <c r="A190" s="1853"/>
      <c r="B190" s="1852"/>
      <c r="C190" s="1852"/>
      <c r="D190" s="1852"/>
      <c r="E190" s="1852"/>
      <c r="O190" s="2029"/>
      <c r="P190" s="2029"/>
      <c r="Q190" s="2029"/>
    </row>
    <row r="191" spans="1:17" ht="23.25" customHeight="1">
      <c r="A191" s="1853"/>
      <c r="B191" s="252" t="s">
        <v>112</v>
      </c>
      <c r="C191" s="235"/>
      <c r="D191" s="2030"/>
      <c r="E191" s="2030"/>
      <c r="F191" s="2141"/>
      <c r="G191" s="2141"/>
      <c r="H191" s="253"/>
      <c r="I191" s="2032" t="s">
        <v>113</v>
      </c>
      <c r="J191" s="2142"/>
      <c r="K191" s="2142"/>
      <c r="L191" s="2142"/>
      <c r="O191" s="2029"/>
      <c r="P191" s="2029"/>
      <c r="Q191" s="2029"/>
    </row>
    <row r="192" spans="2:12" ht="15.75">
      <c r="B192" s="252"/>
      <c r="C192" s="235"/>
      <c r="D192" s="235"/>
      <c r="E192" s="235"/>
      <c r="F192" s="235"/>
      <c r="G192" s="56"/>
      <c r="H192" s="253"/>
      <c r="I192" s="253"/>
      <c r="J192" s="254"/>
      <c r="K192" s="255"/>
      <c r="L192" s="255"/>
    </row>
    <row r="193" spans="2:12" ht="15.75">
      <c r="B193" s="252" t="s">
        <v>114</v>
      </c>
      <c r="C193" s="235"/>
      <c r="D193" s="2030"/>
      <c r="E193" s="2030"/>
      <c r="F193" s="2141"/>
      <c r="G193" s="2141"/>
      <c r="H193" s="253"/>
      <c r="I193" s="2032" t="s">
        <v>115</v>
      </c>
      <c r="J193" s="2142"/>
      <c r="K193" s="2142"/>
      <c r="L193" s="2142"/>
    </row>
    <row r="195" ht="15.75">
      <c r="B195" s="314"/>
    </row>
    <row r="197" spans="1:19" ht="37.5" customHeight="1">
      <c r="A197" s="228"/>
      <c r="B197" s="229"/>
      <c r="C197" s="230"/>
      <c r="D197" s="231"/>
      <c r="E197" s="231"/>
      <c r="F197" s="232"/>
      <c r="G197" s="56"/>
      <c r="H197" s="233"/>
      <c r="I197" s="233"/>
      <c r="J197" s="233"/>
      <c r="K197" s="234"/>
      <c r="L197" s="234"/>
      <c r="M197" s="235"/>
      <c r="N197" s="235"/>
      <c r="O197" s="236"/>
      <c r="P197" s="236"/>
      <c r="Q197" s="253"/>
      <c r="R197" s="237"/>
      <c r="S197" s="237"/>
    </row>
    <row r="199" ht="15.75">
      <c r="B199" s="1"/>
    </row>
    <row r="200" spans="1:19" ht="15.75">
      <c r="A200" s="228"/>
      <c r="B200" s="317"/>
      <c r="C200" s="234"/>
      <c r="D200" s="230"/>
      <c r="E200" s="230"/>
      <c r="F200" s="315"/>
      <c r="G200" s="56"/>
      <c r="H200" s="321"/>
      <c r="I200" s="233"/>
      <c r="J200" s="233"/>
      <c r="K200" s="234"/>
      <c r="L200" s="234"/>
      <c r="M200" s="235"/>
      <c r="N200" s="235"/>
      <c r="O200" s="237"/>
      <c r="P200" s="237"/>
      <c r="Q200" s="316"/>
      <c r="R200" s="237"/>
      <c r="S200" s="237"/>
    </row>
    <row r="201" spans="1:19" ht="15.75">
      <c r="A201" s="228"/>
      <c r="B201" s="317"/>
      <c r="C201" s="234"/>
      <c r="D201" s="230"/>
      <c r="E201" s="230"/>
      <c r="F201" s="315"/>
      <c r="G201" s="56"/>
      <c r="H201" s="321"/>
      <c r="I201" s="233"/>
      <c r="J201" s="233"/>
      <c r="K201" s="234"/>
      <c r="L201" s="234"/>
      <c r="M201" s="235"/>
      <c r="N201" s="235"/>
      <c r="O201" s="237"/>
      <c r="P201" s="237"/>
      <c r="Q201" s="322"/>
      <c r="R201" s="237"/>
      <c r="S201" s="237"/>
    </row>
    <row r="202" spans="1:19" ht="15.75">
      <c r="A202" s="228"/>
      <c r="B202" s="229"/>
      <c r="C202" s="230"/>
      <c r="D202" s="231"/>
      <c r="E202" s="231"/>
      <c r="F202" s="232"/>
      <c r="G202" s="56"/>
      <c r="H202" s="233"/>
      <c r="I202" s="233"/>
      <c r="J202" s="233"/>
      <c r="K202" s="234"/>
      <c r="L202" s="234"/>
      <c r="M202" s="235"/>
      <c r="N202" s="235"/>
      <c r="O202" s="236"/>
      <c r="P202" s="236"/>
      <c r="Q202" s="253"/>
      <c r="R202" s="237"/>
      <c r="S202" s="237"/>
    </row>
    <row r="203" ht="16.5" customHeight="1"/>
    <row r="205" ht="15.75">
      <c r="B205" s="1"/>
    </row>
    <row r="206" spans="1:19" ht="15.75">
      <c r="A206" s="318"/>
      <c r="B206" s="54"/>
      <c r="C206" s="234"/>
      <c r="D206" s="230"/>
      <c r="E206" s="230"/>
      <c r="F206" s="315"/>
      <c r="G206" s="319"/>
      <c r="H206" s="318"/>
      <c r="I206" s="233"/>
      <c r="J206" s="233"/>
      <c r="K206" s="234"/>
      <c r="L206" s="234"/>
      <c r="M206" s="235"/>
      <c r="N206" s="235"/>
      <c r="O206" s="237"/>
      <c r="P206" s="237"/>
      <c r="Q206" s="316"/>
      <c r="R206" s="237"/>
      <c r="S206" s="323"/>
    </row>
    <row r="207" spans="1:19" ht="15.75">
      <c r="A207" s="228"/>
      <c r="B207" s="317"/>
      <c r="C207" s="234"/>
      <c r="D207" s="230"/>
      <c r="E207" s="230"/>
      <c r="F207" s="315"/>
      <c r="G207" s="319"/>
      <c r="H207" s="318"/>
      <c r="I207" s="233"/>
      <c r="J207" s="233"/>
      <c r="K207" s="234"/>
      <c r="L207" s="234"/>
      <c r="M207" s="235"/>
      <c r="N207" s="235"/>
      <c r="O207" s="237"/>
      <c r="P207" s="237"/>
      <c r="Q207" s="316"/>
      <c r="R207" s="237"/>
      <c r="S207" s="323"/>
    </row>
    <row r="208" spans="1:19" ht="15.75">
      <c r="A208" s="228"/>
      <c r="B208" s="317"/>
      <c r="C208" s="234"/>
      <c r="D208" s="230"/>
      <c r="E208" s="230"/>
      <c r="F208" s="315"/>
      <c r="G208" s="56"/>
      <c r="H208" s="318"/>
      <c r="I208" s="233"/>
      <c r="J208" s="233"/>
      <c r="K208" s="234"/>
      <c r="L208" s="234"/>
      <c r="M208" s="235"/>
      <c r="N208" s="235"/>
      <c r="O208" s="237"/>
      <c r="P208" s="237"/>
      <c r="Q208" s="316"/>
      <c r="R208" s="237"/>
      <c r="S208" s="323"/>
    </row>
    <row r="209" spans="1:19" ht="15.75">
      <c r="A209" s="228"/>
      <c r="B209" s="324"/>
      <c r="C209" s="325"/>
      <c r="D209" s="326"/>
      <c r="E209" s="326"/>
      <c r="F209" s="327"/>
      <c r="G209" s="328"/>
      <c r="H209" s="318"/>
      <c r="I209" s="329"/>
      <c r="J209" s="329"/>
      <c r="K209" s="330"/>
      <c r="L209" s="330"/>
      <c r="M209" s="331"/>
      <c r="N209" s="237"/>
      <c r="O209" s="332"/>
      <c r="P209" s="332"/>
      <c r="Q209" s="333"/>
      <c r="R209" s="332"/>
      <c r="S209" s="332"/>
    </row>
    <row r="210" spans="1:19" ht="15.75">
      <c r="A210" s="235"/>
      <c r="B210" s="54"/>
      <c r="C210" s="230"/>
      <c r="D210" s="230"/>
      <c r="E210" s="230"/>
      <c r="F210" s="315"/>
      <c r="G210" s="319"/>
      <c r="H210" s="318"/>
      <c r="I210" s="233"/>
      <c r="J210" s="233"/>
      <c r="K210" s="234"/>
      <c r="L210" s="234"/>
      <c r="M210" s="235"/>
      <c r="N210" s="235"/>
      <c r="O210" s="237"/>
      <c r="P210" s="237"/>
      <c r="Q210" s="316"/>
      <c r="R210" s="323"/>
      <c r="S210" s="323"/>
    </row>
    <row r="211" spans="1:19" ht="15.75">
      <c r="A211" s="228"/>
      <c r="B211" s="317"/>
      <c r="C211" s="230"/>
      <c r="D211" s="230"/>
      <c r="E211" s="230"/>
      <c r="F211" s="315"/>
      <c r="G211" s="319"/>
      <c r="H211" s="318"/>
      <c r="I211" s="233"/>
      <c r="J211" s="233"/>
      <c r="K211" s="234"/>
      <c r="L211" s="234"/>
      <c r="M211" s="235"/>
      <c r="N211" s="235"/>
      <c r="O211" s="237"/>
      <c r="P211" s="237"/>
      <c r="Q211" s="316"/>
      <c r="R211" s="323"/>
      <c r="S211" s="323"/>
    </row>
    <row r="212" spans="1:19" ht="24" customHeight="1">
      <c r="A212" s="228"/>
      <c r="B212" s="317"/>
      <c r="C212" s="230"/>
      <c r="D212" s="230"/>
      <c r="E212" s="230"/>
      <c r="F212" s="315"/>
      <c r="G212" s="56"/>
      <c r="H212" s="318"/>
      <c r="I212" s="233"/>
      <c r="J212" s="233"/>
      <c r="K212" s="234"/>
      <c r="L212" s="234"/>
      <c r="M212" s="235"/>
      <c r="N212" s="235"/>
      <c r="O212" s="237"/>
      <c r="P212" s="237"/>
      <c r="Q212" s="316"/>
      <c r="R212" s="323"/>
      <c r="S212" s="323"/>
    </row>
    <row r="215" spans="1:19" ht="15.75">
      <c r="A215" s="235"/>
      <c r="B215" s="54"/>
      <c r="C215" s="234"/>
      <c r="D215" s="230"/>
      <c r="E215" s="230"/>
      <c r="F215" s="315"/>
      <c r="G215" s="319"/>
      <c r="H215" s="321"/>
      <c r="I215" s="233"/>
      <c r="J215" s="233"/>
      <c r="K215" s="234"/>
      <c r="L215" s="234"/>
      <c r="M215" s="235"/>
      <c r="N215" s="235"/>
      <c r="O215" s="237"/>
      <c r="P215" s="237"/>
      <c r="Q215" s="316"/>
      <c r="R215" s="237"/>
      <c r="S215" s="237"/>
    </row>
    <row r="216" spans="1:19" ht="15.75">
      <c r="A216" s="228"/>
      <c r="B216" s="317"/>
      <c r="C216" s="334"/>
      <c r="D216" s="231"/>
      <c r="E216" s="231"/>
      <c r="F216" s="335"/>
      <c r="G216" s="336"/>
      <c r="H216" s="321"/>
      <c r="I216" s="337"/>
      <c r="J216" s="338"/>
      <c r="K216" s="334"/>
      <c r="L216" s="334"/>
      <c r="M216" s="337"/>
      <c r="N216" s="337"/>
      <c r="O216" s="236"/>
      <c r="P216" s="236"/>
      <c r="Q216" s="316"/>
      <c r="R216" s="323"/>
      <c r="S216" s="323"/>
    </row>
    <row r="217" spans="1:19" ht="15.75">
      <c r="A217" s="228"/>
      <c r="B217" s="317"/>
      <c r="C217" s="234"/>
      <c r="D217" s="234"/>
      <c r="E217" s="234"/>
      <c r="F217" s="335"/>
      <c r="G217" s="56"/>
      <c r="H217" s="321"/>
      <c r="I217" s="235"/>
      <c r="J217" s="233"/>
      <c r="K217" s="234"/>
      <c r="L217" s="234"/>
      <c r="M217" s="235"/>
      <c r="N217" s="235"/>
      <c r="O217" s="237"/>
      <c r="P217" s="236"/>
      <c r="Q217" s="316"/>
      <c r="R217" s="323"/>
      <c r="S217" s="323"/>
    </row>
    <row r="218" spans="1:19" ht="15.75">
      <c r="A218" s="228"/>
      <c r="B218" s="317"/>
      <c r="C218" s="234"/>
      <c r="D218" s="234"/>
      <c r="E218" s="234"/>
      <c r="F218" s="335"/>
      <c r="G218" s="56"/>
      <c r="H218" s="321"/>
      <c r="I218" s="235"/>
      <c r="J218" s="233"/>
      <c r="K218" s="234"/>
      <c r="L218" s="234"/>
      <c r="M218" s="235"/>
      <c r="N218" s="235"/>
      <c r="O218" s="237"/>
      <c r="P218" s="237"/>
      <c r="Q218" s="316"/>
      <c r="R218" s="323"/>
      <c r="S218" s="323"/>
    </row>
    <row r="221" spans="1:19" ht="15.75">
      <c r="A221" s="235"/>
      <c r="B221" s="54"/>
      <c r="C221" s="234"/>
      <c r="D221" s="230"/>
      <c r="E221" s="230"/>
      <c r="F221" s="315"/>
      <c r="G221" s="319"/>
      <c r="H221" s="321"/>
      <c r="I221" s="233"/>
      <c r="J221" s="233"/>
      <c r="K221" s="234"/>
      <c r="L221" s="234"/>
      <c r="M221" s="235"/>
      <c r="N221" s="235"/>
      <c r="O221" s="237"/>
      <c r="P221" s="237"/>
      <c r="Q221" s="316"/>
      <c r="R221" s="237"/>
      <c r="S221" s="237"/>
    </row>
    <row r="222" spans="1:19" ht="15.75">
      <c r="A222" s="228"/>
      <c r="B222" s="317"/>
      <c r="C222" s="334"/>
      <c r="D222" s="231"/>
      <c r="E222" s="231"/>
      <c r="F222" s="335"/>
      <c r="G222" s="336"/>
      <c r="H222" s="321"/>
      <c r="I222" s="337"/>
      <c r="J222" s="338"/>
      <c r="K222" s="334"/>
      <c r="L222" s="334"/>
      <c r="M222" s="337"/>
      <c r="N222" s="337"/>
      <c r="O222" s="236"/>
      <c r="P222" s="236"/>
      <c r="Q222" s="316"/>
      <c r="R222" s="323"/>
      <c r="S222" s="323"/>
    </row>
    <row r="223" spans="1:19" ht="22.5" customHeight="1">
      <c r="A223" s="228"/>
      <c r="B223" s="317"/>
      <c r="C223" s="234"/>
      <c r="D223" s="234"/>
      <c r="E223" s="234"/>
      <c r="F223" s="335"/>
      <c r="G223" s="56"/>
      <c r="H223" s="321"/>
      <c r="I223" s="235"/>
      <c r="J223" s="233"/>
      <c r="K223" s="234"/>
      <c r="L223" s="234"/>
      <c r="M223" s="235"/>
      <c r="N223" s="235"/>
      <c r="O223" s="237"/>
      <c r="P223" s="237"/>
      <c r="Q223" s="316"/>
      <c r="R223" s="323"/>
      <c r="S223" s="323"/>
    </row>
  </sheetData>
  <sheetProtection/>
  <mergeCells count="74">
    <mergeCell ref="G184:S184"/>
    <mergeCell ref="O190:Q190"/>
    <mergeCell ref="D191:G191"/>
    <mergeCell ref="I191:L191"/>
    <mergeCell ref="O191:Q191"/>
    <mergeCell ref="D193:G193"/>
    <mergeCell ref="I193:L193"/>
    <mergeCell ref="A174:M174"/>
    <mergeCell ref="A175:M175"/>
    <mergeCell ref="A176:M176"/>
    <mergeCell ref="A177:M177"/>
    <mergeCell ref="B180:D180"/>
    <mergeCell ref="B181:D181"/>
    <mergeCell ref="A168:T168"/>
    <mergeCell ref="A169:B169"/>
    <mergeCell ref="A170:B170"/>
    <mergeCell ref="A171:B171"/>
    <mergeCell ref="A172:S172"/>
    <mergeCell ref="A173:M173"/>
    <mergeCell ref="A156:B156"/>
    <mergeCell ref="A158:T158"/>
    <mergeCell ref="A165:B165"/>
    <mergeCell ref="A166:B166"/>
    <mergeCell ref="A167:B167"/>
    <mergeCell ref="A129:S129"/>
    <mergeCell ref="A150:B150"/>
    <mergeCell ref="A151:B151"/>
    <mergeCell ref="A152:B152"/>
    <mergeCell ref="A154:B154"/>
    <mergeCell ref="A155:B155"/>
    <mergeCell ref="A139:S139"/>
    <mergeCell ref="A123:B123"/>
    <mergeCell ref="A124:T124"/>
    <mergeCell ref="A125:B125"/>
    <mergeCell ref="A126:B126"/>
    <mergeCell ref="A127:B127"/>
    <mergeCell ref="A128:T128"/>
    <mergeCell ref="A61:B61"/>
    <mergeCell ref="A62:B62"/>
    <mergeCell ref="A63:T63"/>
    <mergeCell ref="A64:T64"/>
    <mergeCell ref="A121:B121"/>
    <mergeCell ref="A122:B122"/>
    <mergeCell ref="A27:D27"/>
    <mergeCell ref="A29:B29"/>
    <mergeCell ref="A30:B30"/>
    <mergeCell ref="A31:B31"/>
    <mergeCell ref="A32:T32"/>
    <mergeCell ref="A60:B60"/>
    <mergeCell ref="A11:T11"/>
    <mergeCell ref="A12:T12"/>
    <mergeCell ref="H4:H8"/>
    <mergeCell ref="I4:L4"/>
    <mergeCell ref="M4:M8"/>
    <mergeCell ref="C5:C8"/>
    <mergeCell ref="G3:G8"/>
    <mergeCell ref="H3:M3"/>
    <mergeCell ref="N3:S4"/>
    <mergeCell ref="N5:P5"/>
    <mergeCell ref="A10:M10"/>
    <mergeCell ref="D5:D8"/>
    <mergeCell ref="I5:I8"/>
    <mergeCell ref="J5:J8"/>
    <mergeCell ref="K5:K8"/>
    <mergeCell ref="L5:L8"/>
    <mergeCell ref="B1:S1"/>
    <mergeCell ref="A2:T2"/>
    <mergeCell ref="A3:A8"/>
    <mergeCell ref="B3:B8"/>
    <mergeCell ref="C3:D4"/>
    <mergeCell ref="Q5:S5"/>
    <mergeCell ref="N7:S7"/>
    <mergeCell ref="E3:E8"/>
    <mergeCell ref="F3:F8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83" r:id="rId1"/>
  <headerFooter alignWithMargins="0">
    <oddHeader>&amp;CСтраница &amp;P из &amp;N</oddHeader>
  </headerFooter>
  <rowBreaks count="1" manualBreakCount="1">
    <brk id="86" max="21" man="1"/>
  </rowBreaks>
  <colBreaks count="1" manualBreakCount="1">
    <brk id="19" max="1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"/>
  <sheetViews>
    <sheetView zoomScale="65" zoomScaleNormal="65" zoomScaleSheetLayoutView="90" workbookViewId="0" topLeftCell="A1">
      <selection activeCell="B11" sqref="B11"/>
    </sheetView>
  </sheetViews>
  <sheetFormatPr defaultColWidth="9.25390625" defaultRowHeight="12.75"/>
  <cols>
    <col min="1" max="1" width="10.625" style="1" customWidth="1"/>
    <col min="2" max="2" width="51.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hidden="1" customWidth="1"/>
    <col min="8" max="8" width="8.375" style="3" hidden="1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hidden="1" customWidth="1"/>
    <col min="14" max="14" width="12.875" style="1761" customWidth="1"/>
    <col min="15" max="15" width="7.25390625" style="2" hidden="1" customWidth="1"/>
    <col min="16" max="16" width="7.75390625" style="2" hidden="1" customWidth="1"/>
    <col min="17" max="17" width="7.25390625" style="164" hidden="1" customWidth="1"/>
    <col min="18" max="18" width="6.25390625" style="2" hidden="1" customWidth="1"/>
    <col min="19" max="19" width="7.00390625" style="2" hidden="1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7" width="0" style="2" hidden="1" customWidth="1"/>
    <col min="28" max="28" width="25.625" style="2" customWidth="1"/>
    <col min="29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 thickBot="1">
      <c r="B1" s="2082" t="s">
        <v>629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.25" customHeight="1" thickBot="1">
      <c r="A2" s="2083"/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B2" s="2089" t="s">
        <v>628</v>
      </c>
      <c r="AE2" s="1754"/>
      <c r="AF2" s="1754"/>
      <c r="AG2" s="1754"/>
      <c r="AH2" s="1754"/>
      <c r="AI2" s="1754"/>
      <c r="AJ2" s="1754"/>
    </row>
    <row r="3" spans="1:36" s="5" customFormat="1" ht="21" customHeight="1">
      <c r="A3" s="2151" t="s">
        <v>29</v>
      </c>
      <c r="B3" s="2149" t="s">
        <v>27</v>
      </c>
      <c r="C3" s="2146" t="s">
        <v>278</v>
      </c>
      <c r="D3" s="2147"/>
      <c r="E3" s="2166" t="s">
        <v>169</v>
      </c>
      <c r="F3" s="2166" t="s">
        <v>37</v>
      </c>
      <c r="G3" s="2165" t="s">
        <v>30</v>
      </c>
      <c r="H3" s="2162" t="s">
        <v>20</v>
      </c>
      <c r="I3" s="2163"/>
      <c r="J3" s="2163"/>
      <c r="K3" s="2163"/>
      <c r="L3" s="2163"/>
      <c r="M3" s="2164"/>
      <c r="N3" s="2157"/>
      <c r="O3" s="2158"/>
      <c r="P3" s="2158"/>
      <c r="Q3" s="2158"/>
      <c r="R3" s="2158"/>
      <c r="S3" s="2159"/>
      <c r="AB3" s="2150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150"/>
      <c r="C4" s="2092"/>
      <c r="D4" s="2148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153"/>
      <c r="M4" s="2154" t="s">
        <v>23</v>
      </c>
      <c r="N4" s="2160"/>
      <c r="O4" s="2081"/>
      <c r="P4" s="2081"/>
      <c r="Q4" s="2081"/>
      <c r="R4" s="2081"/>
      <c r="S4" s="2161"/>
      <c r="AB4" s="2150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150"/>
      <c r="C5" s="2075" t="s">
        <v>36</v>
      </c>
      <c r="D5" s="2075" t="s">
        <v>38</v>
      </c>
      <c r="E5" s="2102"/>
      <c r="F5" s="2102"/>
      <c r="G5" s="2078"/>
      <c r="H5" s="2119"/>
      <c r="I5" s="2077" t="s">
        <v>19</v>
      </c>
      <c r="J5" s="2077" t="s">
        <v>24</v>
      </c>
      <c r="K5" s="2077" t="s">
        <v>25</v>
      </c>
      <c r="L5" s="2077" t="s">
        <v>26</v>
      </c>
      <c r="M5" s="2155"/>
      <c r="N5" s="2100" t="s">
        <v>87</v>
      </c>
      <c r="O5" s="2070"/>
      <c r="P5" s="2153"/>
      <c r="Q5" s="2069" t="s">
        <v>88</v>
      </c>
      <c r="R5" s="2070"/>
      <c r="S5" s="2101"/>
      <c r="AB5" s="2150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150"/>
      <c r="C6" s="2143"/>
      <c r="D6" s="2143"/>
      <c r="E6" s="2102"/>
      <c r="F6" s="2102"/>
      <c r="G6" s="2078"/>
      <c r="H6" s="2119"/>
      <c r="I6" s="2119"/>
      <c r="J6" s="2119"/>
      <c r="K6" s="2119"/>
      <c r="L6" s="2119"/>
      <c r="M6" s="2155"/>
      <c r="N6" s="1757">
        <v>1</v>
      </c>
      <c r="O6" s="6" t="s">
        <v>585</v>
      </c>
      <c r="P6" s="6" t="s">
        <v>586</v>
      </c>
      <c r="Q6" s="147">
        <v>3</v>
      </c>
      <c r="R6" s="7" t="s">
        <v>587</v>
      </c>
      <c r="S6" s="341" t="s">
        <v>588</v>
      </c>
      <c r="AB6" s="2150"/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150"/>
      <c r="C7" s="2143"/>
      <c r="D7" s="2143"/>
      <c r="E7" s="2102"/>
      <c r="F7" s="2102"/>
      <c r="G7" s="2078"/>
      <c r="H7" s="2119"/>
      <c r="I7" s="2119"/>
      <c r="J7" s="2119"/>
      <c r="K7" s="2119"/>
      <c r="L7" s="2119"/>
      <c r="M7" s="2155"/>
      <c r="N7" s="2100"/>
      <c r="O7" s="2070"/>
      <c r="P7" s="2070"/>
      <c r="Q7" s="2070"/>
      <c r="R7" s="2070"/>
      <c r="S7" s="2101"/>
      <c r="AB7" s="2150"/>
      <c r="AE7" s="1754"/>
      <c r="AF7" s="1754"/>
      <c r="AG7" s="1754"/>
      <c r="AH7" s="1754"/>
      <c r="AI7" s="1754"/>
      <c r="AJ7" s="1754"/>
    </row>
    <row r="8" spans="1:36" s="5" customFormat="1" ht="16.5" thickBot="1">
      <c r="A8" s="2152"/>
      <c r="B8" s="2087"/>
      <c r="C8" s="2144"/>
      <c r="D8" s="2144"/>
      <c r="E8" s="2103"/>
      <c r="F8" s="2103"/>
      <c r="G8" s="2079"/>
      <c r="H8" s="2119"/>
      <c r="I8" s="2145"/>
      <c r="J8" s="2145"/>
      <c r="K8" s="2145"/>
      <c r="L8" s="2145"/>
      <c r="M8" s="2156"/>
      <c r="N8" s="1757"/>
      <c r="O8" s="52">
        <v>9</v>
      </c>
      <c r="P8" s="52">
        <v>9</v>
      </c>
      <c r="Q8" s="165">
        <v>15</v>
      </c>
      <c r="R8" s="52">
        <v>9</v>
      </c>
      <c r="S8" s="342">
        <v>8</v>
      </c>
      <c r="AB8" s="2087"/>
      <c r="AE8" s="1754"/>
      <c r="AF8" s="1754"/>
      <c r="AG8" s="1754" t="s">
        <v>32</v>
      </c>
      <c r="AH8" s="1754"/>
      <c r="AI8" s="1754"/>
      <c r="AJ8" s="1754"/>
    </row>
    <row r="9" spans="1:248" ht="18.75">
      <c r="A9" s="290" t="s">
        <v>128</v>
      </c>
      <c r="B9" s="262" t="s">
        <v>120</v>
      </c>
      <c r="C9" s="1575"/>
      <c r="D9" s="35"/>
      <c r="E9" s="84"/>
      <c r="F9" s="90"/>
      <c r="G9" s="1566">
        <v>4.5</v>
      </c>
      <c r="H9" s="286">
        <v>135</v>
      </c>
      <c r="I9" s="35"/>
      <c r="J9" s="271"/>
      <c r="K9" s="271"/>
      <c r="L9" s="271"/>
      <c r="M9" s="272"/>
      <c r="N9" s="1626"/>
      <c r="O9" s="26"/>
      <c r="P9" s="26"/>
      <c r="Q9" s="149"/>
      <c r="R9" s="27"/>
      <c r="S9" s="26"/>
      <c r="T9" s="5"/>
      <c r="U9" s="5"/>
      <c r="V9" s="5"/>
      <c r="W9" s="1754" t="s">
        <v>626</v>
      </c>
      <c r="X9" s="1754" t="s">
        <v>627</v>
      </c>
      <c r="Y9" s="1754" t="s">
        <v>627</v>
      </c>
      <c r="Z9" s="1754" t="s">
        <v>627</v>
      </c>
      <c r="AA9" s="1754" t="s">
        <v>627</v>
      </c>
      <c r="AB9" s="1754" t="s">
        <v>627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9.5" thickBot="1">
      <c r="A10" s="290" t="s">
        <v>129</v>
      </c>
      <c r="B10" s="268" t="s">
        <v>121</v>
      </c>
      <c r="C10" s="1578">
        <v>1</v>
      </c>
      <c r="D10" s="35"/>
      <c r="E10" s="84"/>
      <c r="F10" s="91"/>
      <c r="G10" s="1579">
        <v>1.5</v>
      </c>
      <c r="H10" s="284">
        <v>45</v>
      </c>
      <c r="I10" s="29">
        <v>15</v>
      </c>
      <c r="J10" s="29">
        <v>15</v>
      </c>
      <c r="K10" s="29"/>
      <c r="L10" s="29"/>
      <c r="M10" s="285">
        <v>30</v>
      </c>
      <c r="N10" s="1758">
        <v>1</v>
      </c>
      <c r="O10" s="26"/>
      <c r="P10" s="26"/>
      <c r="Q10" s="149"/>
      <c r="R10" s="27"/>
      <c r="S10" s="26"/>
      <c r="T10" s="5"/>
      <c r="U10" s="5"/>
      <c r="V10" s="5"/>
      <c r="W10" s="1754" t="s">
        <v>626</v>
      </c>
      <c r="X10" s="1754" t="s">
        <v>627</v>
      </c>
      <c r="Y10" s="1754" t="s">
        <v>627</v>
      </c>
      <c r="Z10" s="1754" t="s">
        <v>627</v>
      </c>
      <c r="AA10" s="1754" t="s">
        <v>627</v>
      </c>
      <c r="AB10" s="1754" t="s">
        <v>627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31.5">
      <c r="A11" s="401" t="s">
        <v>130</v>
      </c>
      <c r="B11" s="1544" t="s">
        <v>211</v>
      </c>
      <c r="C11" s="1545"/>
      <c r="D11" s="1545" t="s">
        <v>589</v>
      </c>
      <c r="E11" s="1545"/>
      <c r="F11" s="1545"/>
      <c r="G11" s="1545">
        <v>4.5</v>
      </c>
      <c r="H11" s="1545"/>
      <c r="I11" s="1545"/>
      <c r="J11" s="1545"/>
      <c r="K11" s="1545"/>
      <c r="L11" s="1545"/>
      <c r="M11" s="1545"/>
      <c r="N11" s="1759" t="s">
        <v>212</v>
      </c>
      <c r="O11" s="1545" t="s">
        <v>212</v>
      </c>
      <c r="P11" s="1545" t="s">
        <v>212</v>
      </c>
      <c r="Q11" s="406"/>
      <c r="R11" s="1545"/>
      <c r="S11" s="1546"/>
      <c r="T11" s="5"/>
      <c r="U11" s="5"/>
      <c r="V11" s="5"/>
      <c r="W11" s="1754" t="s">
        <v>626</v>
      </c>
      <c r="X11" s="1754" t="s">
        <v>626</v>
      </c>
      <c r="Y11" s="1754" t="s">
        <v>626</v>
      </c>
      <c r="Z11" s="1754" t="s">
        <v>627</v>
      </c>
      <c r="AA11" s="1754" t="s">
        <v>627</v>
      </c>
      <c r="AB11" s="1754" t="s">
        <v>627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9.5">
      <c r="A12" s="290" t="s">
        <v>132</v>
      </c>
      <c r="B12" s="1583" t="s">
        <v>243</v>
      </c>
      <c r="C12" s="1584"/>
      <c r="D12" s="1584"/>
      <c r="E12" s="1584"/>
      <c r="F12" s="1584"/>
      <c r="G12" s="1585">
        <v>3</v>
      </c>
      <c r="H12" s="1585">
        <v>90</v>
      </c>
      <c r="I12" s="1586"/>
      <c r="J12" s="1584"/>
      <c r="K12" s="1584"/>
      <c r="L12" s="1584"/>
      <c r="M12" s="1584"/>
      <c r="N12" s="1760"/>
      <c r="O12" s="34"/>
      <c r="P12" s="69"/>
      <c r="Q12" s="169"/>
      <c r="R12" s="69"/>
      <c r="S12" s="244"/>
      <c r="T12" s="12"/>
      <c r="U12" s="12"/>
      <c r="V12" s="12"/>
      <c r="W12" s="1754" t="s">
        <v>626</v>
      </c>
      <c r="X12" s="1754" t="s">
        <v>627</v>
      </c>
      <c r="Y12" s="1754" t="s">
        <v>627</v>
      </c>
      <c r="Z12" s="1754" t="s">
        <v>627</v>
      </c>
      <c r="AA12" s="1754" t="s">
        <v>627</v>
      </c>
      <c r="AB12" s="1754" t="s">
        <v>627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</row>
    <row r="13" spans="1:248" ht="19.5">
      <c r="A13" s="290" t="s">
        <v>133</v>
      </c>
      <c r="B13" s="45" t="s">
        <v>248</v>
      </c>
      <c r="C13" s="1587"/>
      <c r="D13" s="1589">
        <v>1</v>
      </c>
      <c r="E13" s="1587"/>
      <c r="F13" s="1587"/>
      <c r="G13" s="92">
        <v>1</v>
      </c>
      <c r="H13" s="1590">
        <v>30</v>
      </c>
      <c r="I13" s="1589">
        <v>14</v>
      </c>
      <c r="J13" s="1589">
        <v>8</v>
      </c>
      <c r="K13" s="1589"/>
      <c r="L13" s="1589">
        <v>6</v>
      </c>
      <c r="M13" s="1589">
        <v>16</v>
      </c>
      <c r="N13" s="1625">
        <v>1</v>
      </c>
      <c r="O13" s="34"/>
      <c r="P13" s="69"/>
      <c r="Q13" s="169"/>
      <c r="R13" s="69"/>
      <c r="S13" s="244"/>
      <c r="T13" s="12"/>
      <c r="U13" s="12"/>
      <c r="V13" s="12"/>
      <c r="W13" s="1754" t="s">
        <v>626</v>
      </c>
      <c r="X13" s="1754" t="s">
        <v>627</v>
      </c>
      <c r="Y13" s="1754" t="s">
        <v>627</v>
      </c>
      <c r="Z13" s="1754" t="s">
        <v>627</v>
      </c>
      <c r="AA13" s="1754" t="s">
        <v>627</v>
      </c>
      <c r="AB13" s="1754" t="s">
        <v>627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</row>
    <row r="14" spans="1:248" ht="31.5">
      <c r="A14" s="350" t="s">
        <v>139</v>
      </c>
      <c r="B14" s="40" t="s">
        <v>267</v>
      </c>
      <c r="C14" s="36"/>
      <c r="D14" s="36"/>
      <c r="E14" s="112"/>
      <c r="F14" s="96"/>
      <c r="G14" s="92">
        <v>13.5</v>
      </c>
      <c r="H14" s="103">
        <v>405</v>
      </c>
      <c r="I14" s="458"/>
      <c r="J14" s="458"/>
      <c r="K14" s="459"/>
      <c r="L14" s="459"/>
      <c r="M14" s="8"/>
      <c r="N14" s="1625"/>
      <c r="O14" s="34"/>
      <c r="P14" s="34"/>
      <c r="Q14" s="156"/>
      <c r="R14" s="34"/>
      <c r="S14" s="34"/>
      <c r="T14" s="12"/>
      <c r="U14" s="12"/>
      <c r="V14" s="12"/>
      <c r="W14" s="1754" t="s">
        <v>626</v>
      </c>
      <c r="X14" s="1754" t="s">
        <v>627</v>
      </c>
      <c r="Y14" s="1754" t="s">
        <v>627</v>
      </c>
      <c r="Z14" s="1754" t="s">
        <v>627</v>
      </c>
      <c r="AA14" s="1754" t="s">
        <v>627</v>
      </c>
      <c r="AB14" s="1754" t="s">
        <v>627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</row>
    <row r="15" spans="1:248" ht="18.75">
      <c r="A15" s="290" t="s">
        <v>137</v>
      </c>
      <c r="B15" s="66" t="s">
        <v>52</v>
      </c>
      <c r="C15" s="14">
        <v>1</v>
      </c>
      <c r="D15" s="1658"/>
      <c r="E15" s="1659"/>
      <c r="F15" s="1660"/>
      <c r="G15" s="93">
        <v>7</v>
      </c>
      <c r="H15" s="103">
        <v>210</v>
      </c>
      <c r="I15" s="31">
        <v>75</v>
      </c>
      <c r="J15" s="31">
        <v>45</v>
      </c>
      <c r="K15" s="32"/>
      <c r="L15" s="32">
        <v>30</v>
      </c>
      <c r="M15" s="33">
        <v>135</v>
      </c>
      <c r="N15" s="1664">
        <v>5</v>
      </c>
      <c r="O15" s="22"/>
      <c r="P15" s="24"/>
      <c r="Q15" s="156"/>
      <c r="R15" s="24"/>
      <c r="S15" s="24"/>
      <c r="T15" s="12"/>
      <c r="U15" s="12"/>
      <c r="V15" s="12"/>
      <c r="W15" s="1754" t="s">
        <v>626</v>
      </c>
      <c r="X15" s="1754" t="s">
        <v>627</v>
      </c>
      <c r="Y15" s="1754" t="s">
        <v>627</v>
      </c>
      <c r="Z15" s="1754" t="s">
        <v>627</v>
      </c>
      <c r="AA15" s="1754" t="s">
        <v>627</v>
      </c>
      <c r="AB15" s="1754" t="s">
        <v>627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</row>
    <row r="16" spans="1:248" ht="18.75">
      <c r="A16" s="290" t="s">
        <v>215</v>
      </c>
      <c r="B16" s="41" t="s">
        <v>40</v>
      </c>
      <c r="C16" s="36"/>
      <c r="D16" s="36"/>
      <c r="E16" s="112"/>
      <c r="F16" s="96"/>
      <c r="G16" s="92">
        <v>12</v>
      </c>
      <c r="H16" s="103">
        <v>360</v>
      </c>
      <c r="I16" s="35"/>
      <c r="J16" s="31"/>
      <c r="K16" s="32"/>
      <c r="L16" s="32"/>
      <c r="M16" s="35"/>
      <c r="N16" s="1625"/>
      <c r="O16" s="34"/>
      <c r="P16" s="34"/>
      <c r="Q16" s="156"/>
      <c r="R16" s="34"/>
      <c r="S16" s="34"/>
      <c r="T16" s="12"/>
      <c r="U16" s="12"/>
      <c r="V16" s="12"/>
      <c r="W16" s="1754" t="s">
        <v>626</v>
      </c>
      <c r="X16" s="1754" t="s">
        <v>627</v>
      </c>
      <c r="Y16" s="1754" t="s">
        <v>627</v>
      </c>
      <c r="Z16" s="1754" t="s">
        <v>627</v>
      </c>
      <c r="AA16" s="1754" t="s">
        <v>627</v>
      </c>
      <c r="AB16" s="1754" t="s">
        <v>627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</row>
    <row r="17" spans="1:248" ht="18.75">
      <c r="A17" s="350" t="s">
        <v>216</v>
      </c>
      <c r="B17" s="66" t="s">
        <v>230</v>
      </c>
      <c r="C17" s="15" t="s">
        <v>31</v>
      </c>
      <c r="D17" s="15"/>
      <c r="E17" s="15"/>
      <c r="F17" s="500"/>
      <c r="G17" s="13">
        <v>7</v>
      </c>
      <c r="H17" s="458">
        <v>210</v>
      </c>
      <c r="I17" s="31">
        <v>75</v>
      </c>
      <c r="J17" s="31">
        <v>45</v>
      </c>
      <c r="K17" s="32">
        <v>15</v>
      </c>
      <c r="L17" s="32">
        <v>15</v>
      </c>
      <c r="M17" s="35">
        <v>135</v>
      </c>
      <c r="N17" s="1625">
        <v>5</v>
      </c>
      <c r="O17" s="37"/>
      <c r="P17" s="37"/>
      <c r="Q17" s="166"/>
      <c r="R17" s="37"/>
      <c r="S17" s="37"/>
      <c r="T17" s="12"/>
      <c r="U17" s="12"/>
      <c r="V17" s="12"/>
      <c r="W17" s="1754" t="s">
        <v>626</v>
      </c>
      <c r="X17" s="1754" t="s">
        <v>627</v>
      </c>
      <c r="Y17" s="1754" t="s">
        <v>627</v>
      </c>
      <c r="Z17" s="1754" t="s">
        <v>627</v>
      </c>
      <c r="AA17" s="1754" t="s">
        <v>627</v>
      </c>
      <c r="AB17" s="1754" t="s">
        <v>627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</row>
    <row r="18" spans="1:248" ht="27.75">
      <c r="A18" s="290" t="s">
        <v>142</v>
      </c>
      <c r="B18" s="40" t="s">
        <v>273</v>
      </c>
      <c r="C18" s="15"/>
      <c r="D18" s="15"/>
      <c r="E18" s="97"/>
      <c r="F18" s="94"/>
      <c r="G18" s="92">
        <v>9.5</v>
      </c>
      <c r="H18" s="114">
        <v>285</v>
      </c>
      <c r="I18" s="242"/>
      <c r="J18" s="458"/>
      <c r="K18" s="459"/>
      <c r="L18" s="459"/>
      <c r="M18" s="8"/>
      <c r="N18" s="1625"/>
      <c r="O18" s="37"/>
      <c r="P18" s="37"/>
      <c r="Q18" s="156"/>
      <c r="R18" s="1657"/>
      <c r="S18" s="1657"/>
      <c r="T18" s="1591"/>
      <c r="U18" s="1591"/>
      <c r="V18" s="1591"/>
      <c r="W18" s="1754" t="s">
        <v>626</v>
      </c>
      <c r="X18" s="1754" t="s">
        <v>626</v>
      </c>
      <c r="Y18" s="1754" t="s">
        <v>627</v>
      </c>
      <c r="Z18" s="1754" t="s">
        <v>627</v>
      </c>
      <c r="AA18" s="1754" t="s">
        <v>627</v>
      </c>
      <c r="AB18" s="1754" t="s">
        <v>627</v>
      </c>
      <c r="AC18" s="1591"/>
      <c r="AD18" s="1591"/>
      <c r="AE18" s="1591"/>
      <c r="AF18" s="1591"/>
      <c r="AG18" s="1591"/>
      <c r="AH18" s="1591"/>
      <c r="AI18" s="1591"/>
      <c r="AJ18" s="1591"/>
      <c r="AK18" s="1591"/>
      <c r="AL18" s="1591"/>
      <c r="AM18" s="1591"/>
      <c r="AN18" s="1591"/>
      <c r="AO18" s="1591"/>
      <c r="AP18" s="1591"/>
      <c r="AQ18" s="1591"/>
      <c r="AR18" s="1591"/>
      <c r="AS18" s="1591"/>
      <c r="AT18" s="1591"/>
      <c r="AU18" s="1591"/>
      <c r="AV18" s="1591"/>
      <c r="AW18" s="1591"/>
      <c r="AX18" s="1591"/>
      <c r="AY18" s="1591"/>
      <c r="AZ18" s="1591"/>
      <c r="BA18" s="1591"/>
      <c r="BB18" s="1591"/>
      <c r="BC18" s="1591"/>
      <c r="BD18" s="1591"/>
      <c r="BE18" s="1591"/>
      <c r="BF18" s="1591"/>
      <c r="BG18" s="1591"/>
      <c r="BH18" s="1591"/>
      <c r="BI18" s="1591"/>
      <c r="BJ18" s="1591"/>
      <c r="BK18" s="1591"/>
      <c r="BL18" s="1591"/>
      <c r="BM18" s="1591"/>
      <c r="BN18" s="1591"/>
      <c r="BO18" s="1591"/>
      <c r="BP18" s="1591"/>
      <c r="BQ18" s="1591"/>
      <c r="BR18" s="1591"/>
      <c r="BS18" s="1591"/>
      <c r="BT18" s="1591"/>
      <c r="BU18" s="1591"/>
      <c r="BV18" s="1591"/>
      <c r="BW18" s="1591"/>
      <c r="BX18" s="1591"/>
      <c r="BY18" s="1591"/>
      <c r="BZ18" s="1591"/>
      <c r="CA18" s="1591"/>
      <c r="CB18" s="1591"/>
      <c r="CC18" s="1591"/>
      <c r="CD18" s="1591"/>
      <c r="CE18" s="1591"/>
      <c r="CF18" s="1591"/>
      <c r="CG18" s="1591"/>
      <c r="CH18" s="1591"/>
      <c r="CI18" s="1591"/>
      <c r="CJ18" s="1591"/>
      <c r="CK18" s="1591"/>
      <c r="CL18" s="1591"/>
      <c r="CM18" s="1591"/>
      <c r="CN18" s="1591"/>
      <c r="CO18" s="1591"/>
      <c r="CP18" s="1591"/>
      <c r="CQ18" s="1591"/>
      <c r="CR18" s="1591"/>
      <c r="CS18" s="1591"/>
      <c r="CT18" s="1591"/>
      <c r="CU18" s="1591"/>
      <c r="CV18" s="1591"/>
      <c r="CW18" s="1591"/>
      <c r="CX18" s="1591"/>
      <c r="CY18" s="1591"/>
      <c r="CZ18" s="1591"/>
      <c r="DA18" s="1591"/>
      <c r="DB18" s="1591"/>
      <c r="DC18" s="1591"/>
      <c r="DD18" s="1591"/>
      <c r="DE18" s="1591"/>
      <c r="DF18" s="1591"/>
      <c r="DG18" s="1591"/>
      <c r="DH18" s="1591"/>
      <c r="DI18" s="1591"/>
      <c r="DJ18" s="1591"/>
      <c r="DK18" s="1591"/>
      <c r="DL18" s="1591"/>
      <c r="DM18" s="1591"/>
      <c r="DN18" s="1591"/>
      <c r="DO18" s="1591"/>
      <c r="DP18" s="1591"/>
      <c r="DQ18" s="1591"/>
      <c r="DR18" s="1591"/>
      <c r="DS18" s="1591"/>
      <c r="DT18" s="1591"/>
      <c r="DU18" s="1591"/>
      <c r="DV18" s="1591"/>
      <c r="DW18" s="1591"/>
      <c r="DX18" s="1591"/>
      <c r="DY18" s="1591"/>
      <c r="DZ18" s="1591"/>
      <c r="EA18" s="1591"/>
      <c r="EB18" s="1591"/>
      <c r="EC18" s="1591"/>
      <c r="ED18" s="1591"/>
      <c r="EE18" s="1591"/>
      <c r="EF18" s="1591"/>
      <c r="EG18" s="1591"/>
      <c r="EH18" s="1591"/>
      <c r="EI18" s="1591"/>
      <c r="EJ18" s="1591"/>
      <c r="EK18" s="1591"/>
      <c r="EL18" s="1591"/>
      <c r="EM18" s="1591"/>
      <c r="EN18" s="1591"/>
      <c r="EO18" s="1591"/>
      <c r="EP18" s="1591"/>
      <c r="EQ18" s="1591"/>
      <c r="ER18" s="1591"/>
      <c r="ES18" s="1591"/>
      <c r="ET18" s="1591"/>
      <c r="EU18" s="1591"/>
      <c r="EV18" s="1591"/>
      <c r="EW18" s="1591"/>
      <c r="EX18" s="1591"/>
      <c r="EY18" s="1591"/>
      <c r="EZ18" s="1591"/>
      <c r="FA18" s="1591"/>
      <c r="FB18" s="1591"/>
      <c r="FC18" s="1591"/>
      <c r="FD18" s="1591"/>
      <c r="FE18" s="1591"/>
      <c r="FF18" s="1591"/>
      <c r="FG18" s="1591"/>
      <c r="FH18" s="1591"/>
      <c r="FI18" s="1591"/>
      <c r="FJ18" s="1591"/>
      <c r="FK18" s="1591"/>
      <c r="FL18" s="1591"/>
      <c r="FM18" s="1591"/>
      <c r="FN18" s="1591"/>
      <c r="FO18" s="1591"/>
      <c r="FP18" s="1591"/>
      <c r="FQ18" s="1591"/>
      <c r="FR18" s="1591"/>
      <c r="FS18" s="1591"/>
      <c r="FT18" s="1591"/>
      <c r="FU18" s="1591"/>
      <c r="FV18" s="1591"/>
      <c r="FW18" s="1591"/>
      <c r="FX18" s="1591"/>
      <c r="FY18" s="1591"/>
      <c r="FZ18" s="1591"/>
      <c r="GA18" s="1591"/>
      <c r="GB18" s="1591"/>
      <c r="GC18" s="1591"/>
      <c r="GD18" s="1591"/>
      <c r="GE18" s="1591"/>
      <c r="GF18" s="1591"/>
      <c r="GG18" s="1591"/>
      <c r="GH18" s="1591"/>
      <c r="GI18" s="1591"/>
      <c r="GJ18" s="1591"/>
      <c r="GK18" s="1591"/>
      <c r="GL18" s="1591"/>
      <c r="GM18" s="1591"/>
      <c r="GN18" s="1591"/>
      <c r="GO18" s="1591"/>
      <c r="GP18" s="1591"/>
      <c r="GQ18" s="1591"/>
      <c r="GR18" s="1591"/>
      <c r="GS18" s="1591"/>
      <c r="GT18" s="1591"/>
      <c r="GU18" s="1591"/>
      <c r="GV18" s="1591"/>
      <c r="GW18" s="1591"/>
      <c r="GX18" s="1591"/>
      <c r="GY18" s="1591"/>
      <c r="GZ18" s="1591"/>
      <c r="HA18" s="1591"/>
      <c r="HB18" s="1591"/>
      <c r="HC18" s="1591"/>
      <c r="HD18" s="1591"/>
      <c r="HE18" s="1591"/>
      <c r="HF18" s="1591"/>
      <c r="HG18" s="1591"/>
      <c r="HH18" s="1591"/>
      <c r="HI18" s="1591"/>
      <c r="HJ18" s="1591"/>
      <c r="HK18" s="1591"/>
      <c r="HL18" s="1591"/>
      <c r="HM18" s="1591"/>
      <c r="HN18" s="1591"/>
      <c r="HO18" s="1591"/>
      <c r="HP18" s="1591"/>
      <c r="HQ18" s="1591"/>
      <c r="HR18" s="1591"/>
      <c r="HS18" s="1591"/>
      <c r="HT18" s="1591"/>
      <c r="HU18" s="1591"/>
      <c r="HV18" s="1591"/>
      <c r="HW18" s="1591"/>
      <c r="HX18" s="1591"/>
      <c r="HY18" s="1591"/>
      <c r="HZ18" s="1591"/>
      <c r="IA18" s="1591"/>
      <c r="IB18" s="1591"/>
      <c r="IC18" s="1591"/>
      <c r="ID18" s="1591"/>
      <c r="IE18" s="1591"/>
      <c r="IF18" s="1591"/>
      <c r="IG18" s="1591"/>
      <c r="IH18" s="1591"/>
      <c r="II18" s="1591"/>
      <c r="IJ18" s="1591"/>
      <c r="IK18" s="1591"/>
      <c r="IL18" s="1591"/>
      <c r="IM18" s="1591"/>
      <c r="IN18" s="1591"/>
    </row>
    <row r="19" spans="1:248" ht="18.75">
      <c r="A19" s="290" t="s">
        <v>220</v>
      </c>
      <c r="B19" s="66" t="s">
        <v>92</v>
      </c>
      <c r="C19" s="33"/>
      <c r="D19" s="34">
        <v>1</v>
      </c>
      <c r="E19" s="304"/>
      <c r="F19" s="110"/>
      <c r="G19" s="93">
        <v>5</v>
      </c>
      <c r="H19" s="370">
        <v>150</v>
      </c>
      <c r="I19" s="35">
        <v>60</v>
      </c>
      <c r="J19" s="33">
        <v>30</v>
      </c>
      <c r="K19" s="33">
        <v>30</v>
      </c>
      <c r="L19" s="33"/>
      <c r="M19" s="35">
        <v>90</v>
      </c>
      <c r="N19" s="1664">
        <v>4</v>
      </c>
      <c r="O19" s="34"/>
      <c r="P19" s="34"/>
      <c r="Q19" s="156"/>
      <c r="R19" s="244"/>
      <c r="S19" s="244"/>
      <c r="T19" s="1591"/>
      <c r="U19" s="1591"/>
      <c r="V19" s="1591"/>
      <c r="W19" s="1754" t="s">
        <v>626</v>
      </c>
      <c r="X19" s="1754" t="s">
        <v>627</v>
      </c>
      <c r="Y19" s="1754" t="s">
        <v>627</v>
      </c>
      <c r="Z19" s="1754" t="s">
        <v>627</v>
      </c>
      <c r="AA19" s="1754" t="s">
        <v>627</v>
      </c>
      <c r="AB19" s="1754" t="s">
        <v>627</v>
      </c>
      <c r="AC19" s="1591"/>
      <c r="AD19" s="1591"/>
      <c r="AE19" s="1591"/>
      <c r="AF19" s="1591"/>
      <c r="AG19" s="1591"/>
      <c r="AH19" s="1591"/>
      <c r="AI19" s="1591"/>
      <c r="AJ19" s="1591"/>
      <c r="AK19" s="1591"/>
      <c r="AL19" s="1591"/>
      <c r="AM19" s="1591"/>
      <c r="AN19" s="1591"/>
      <c r="AO19" s="1591"/>
      <c r="AP19" s="1591"/>
      <c r="AQ19" s="1591"/>
      <c r="AR19" s="1591"/>
      <c r="AS19" s="1591"/>
      <c r="AT19" s="1591"/>
      <c r="AU19" s="1591"/>
      <c r="AV19" s="1591"/>
      <c r="AW19" s="1591"/>
      <c r="AX19" s="1591"/>
      <c r="AY19" s="1591"/>
      <c r="AZ19" s="1591"/>
      <c r="BA19" s="1591"/>
      <c r="BB19" s="1591"/>
      <c r="BC19" s="1591"/>
      <c r="BD19" s="1591"/>
      <c r="BE19" s="1591"/>
      <c r="BF19" s="1591"/>
      <c r="BG19" s="1591"/>
      <c r="BH19" s="1591"/>
      <c r="BI19" s="1591"/>
      <c r="BJ19" s="1591"/>
      <c r="BK19" s="1591"/>
      <c r="BL19" s="1591"/>
      <c r="BM19" s="1591"/>
      <c r="BN19" s="1591"/>
      <c r="BO19" s="1591"/>
      <c r="BP19" s="1591"/>
      <c r="BQ19" s="1591"/>
      <c r="BR19" s="1591"/>
      <c r="BS19" s="1591"/>
      <c r="BT19" s="1591"/>
      <c r="BU19" s="1591"/>
      <c r="BV19" s="1591"/>
      <c r="BW19" s="1591"/>
      <c r="BX19" s="1591"/>
      <c r="BY19" s="1591"/>
      <c r="BZ19" s="1591"/>
      <c r="CA19" s="1591"/>
      <c r="CB19" s="1591"/>
      <c r="CC19" s="1591"/>
      <c r="CD19" s="1591"/>
      <c r="CE19" s="1591"/>
      <c r="CF19" s="1591"/>
      <c r="CG19" s="1591"/>
      <c r="CH19" s="1591"/>
      <c r="CI19" s="1591"/>
      <c r="CJ19" s="1591"/>
      <c r="CK19" s="1591"/>
      <c r="CL19" s="1591"/>
      <c r="CM19" s="1591"/>
      <c r="CN19" s="1591"/>
      <c r="CO19" s="1591"/>
      <c r="CP19" s="1591"/>
      <c r="CQ19" s="1591"/>
      <c r="CR19" s="1591"/>
      <c r="CS19" s="1591"/>
      <c r="CT19" s="1591"/>
      <c r="CU19" s="1591"/>
      <c r="CV19" s="1591"/>
      <c r="CW19" s="1591"/>
      <c r="CX19" s="1591"/>
      <c r="CY19" s="1591"/>
      <c r="CZ19" s="1591"/>
      <c r="DA19" s="1591"/>
      <c r="DB19" s="1591"/>
      <c r="DC19" s="1591"/>
      <c r="DD19" s="1591"/>
      <c r="DE19" s="1591"/>
      <c r="DF19" s="1591"/>
      <c r="DG19" s="1591"/>
      <c r="DH19" s="1591"/>
      <c r="DI19" s="1591"/>
      <c r="DJ19" s="1591"/>
      <c r="DK19" s="1591"/>
      <c r="DL19" s="1591"/>
      <c r="DM19" s="1591"/>
      <c r="DN19" s="1591"/>
      <c r="DO19" s="1591"/>
      <c r="DP19" s="1591"/>
      <c r="DQ19" s="1591"/>
      <c r="DR19" s="1591"/>
      <c r="DS19" s="1591"/>
      <c r="DT19" s="1591"/>
      <c r="DU19" s="1591"/>
      <c r="DV19" s="1591"/>
      <c r="DW19" s="1591"/>
      <c r="DX19" s="1591"/>
      <c r="DY19" s="1591"/>
      <c r="DZ19" s="1591"/>
      <c r="EA19" s="1591"/>
      <c r="EB19" s="1591"/>
      <c r="EC19" s="1591"/>
      <c r="ED19" s="1591"/>
      <c r="EE19" s="1591"/>
      <c r="EF19" s="1591"/>
      <c r="EG19" s="1591"/>
      <c r="EH19" s="1591"/>
      <c r="EI19" s="1591"/>
      <c r="EJ19" s="1591"/>
      <c r="EK19" s="1591"/>
      <c r="EL19" s="1591"/>
      <c r="EM19" s="1591"/>
      <c r="EN19" s="1591"/>
      <c r="EO19" s="1591"/>
      <c r="EP19" s="1591"/>
      <c r="EQ19" s="1591"/>
      <c r="ER19" s="1591"/>
      <c r="ES19" s="1591"/>
      <c r="ET19" s="1591"/>
      <c r="EU19" s="1591"/>
      <c r="EV19" s="1591"/>
      <c r="EW19" s="1591"/>
      <c r="EX19" s="1591"/>
      <c r="EY19" s="1591"/>
      <c r="EZ19" s="1591"/>
      <c r="FA19" s="1591"/>
      <c r="FB19" s="1591"/>
      <c r="FC19" s="1591"/>
      <c r="FD19" s="1591"/>
      <c r="FE19" s="1591"/>
      <c r="FF19" s="1591"/>
      <c r="FG19" s="1591"/>
      <c r="FH19" s="1591"/>
      <c r="FI19" s="1591"/>
      <c r="FJ19" s="1591"/>
      <c r="FK19" s="1591"/>
      <c r="FL19" s="1591"/>
      <c r="FM19" s="1591"/>
      <c r="FN19" s="1591"/>
      <c r="FO19" s="1591"/>
      <c r="FP19" s="1591"/>
      <c r="FQ19" s="1591"/>
      <c r="FR19" s="1591"/>
      <c r="FS19" s="1591"/>
      <c r="FT19" s="1591"/>
      <c r="FU19" s="1591"/>
      <c r="FV19" s="1591"/>
      <c r="FW19" s="1591"/>
      <c r="FX19" s="1591"/>
      <c r="FY19" s="1591"/>
      <c r="FZ19" s="1591"/>
      <c r="GA19" s="1591"/>
      <c r="GB19" s="1591"/>
      <c r="GC19" s="1591"/>
      <c r="GD19" s="1591"/>
      <c r="GE19" s="1591"/>
      <c r="GF19" s="1591"/>
      <c r="GG19" s="1591"/>
      <c r="GH19" s="1591"/>
      <c r="GI19" s="1591"/>
      <c r="GJ19" s="1591"/>
      <c r="GK19" s="1591"/>
      <c r="GL19" s="1591"/>
      <c r="GM19" s="1591"/>
      <c r="GN19" s="1591"/>
      <c r="GO19" s="1591"/>
      <c r="GP19" s="1591"/>
      <c r="GQ19" s="1591"/>
      <c r="GR19" s="1591"/>
      <c r="GS19" s="1591"/>
      <c r="GT19" s="1591"/>
      <c r="GU19" s="1591"/>
      <c r="GV19" s="1591"/>
      <c r="GW19" s="1591"/>
      <c r="GX19" s="1591"/>
      <c r="GY19" s="1591"/>
      <c r="GZ19" s="1591"/>
      <c r="HA19" s="1591"/>
      <c r="HB19" s="1591"/>
      <c r="HC19" s="1591"/>
      <c r="HD19" s="1591"/>
      <c r="HE19" s="1591"/>
      <c r="HF19" s="1591"/>
      <c r="HG19" s="1591"/>
      <c r="HH19" s="1591"/>
      <c r="HI19" s="1591"/>
      <c r="HJ19" s="1591"/>
      <c r="HK19" s="1591"/>
      <c r="HL19" s="1591"/>
      <c r="HM19" s="1591"/>
      <c r="HN19" s="1591"/>
      <c r="HO19" s="1591"/>
      <c r="HP19" s="1591"/>
      <c r="HQ19" s="1591"/>
      <c r="HR19" s="1591"/>
      <c r="HS19" s="1591"/>
      <c r="HT19" s="1591"/>
      <c r="HU19" s="1591"/>
      <c r="HV19" s="1591"/>
      <c r="HW19" s="1591"/>
      <c r="HX19" s="1591"/>
      <c r="HY19" s="1591"/>
      <c r="HZ19" s="1591"/>
      <c r="IA19" s="1591"/>
      <c r="IB19" s="1591"/>
      <c r="IC19" s="1591"/>
      <c r="ID19" s="1591"/>
      <c r="IE19" s="1591"/>
      <c r="IF19" s="1591"/>
      <c r="IG19" s="1591"/>
      <c r="IH19" s="1591"/>
      <c r="II19" s="1591"/>
      <c r="IJ19" s="1591"/>
      <c r="IK19" s="1591"/>
      <c r="IL19" s="1591"/>
      <c r="IM19" s="1591"/>
      <c r="IN19" s="1591"/>
    </row>
    <row r="20" spans="1:248" ht="30.75">
      <c r="A20" s="290" t="s">
        <v>159</v>
      </c>
      <c r="B20" s="40" t="s">
        <v>191</v>
      </c>
      <c r="C20" s="14"/>
      <c r="D20" s="15"/>
      <c r="E20" s="97"/>
      <c r="F20" s="94"/>
      <c r="G20" s="93">
        <v>8.5</v>
      </c>
      <c r="H20" s="114">
        <v>255</v>
      </c>
      <c r="I20" s="31">
        <v>87</v>
      </c>
      <c r="J20" s="16">
        <v>39</v>
      </c>
      <c r="K20" s="14">
        <v>48</v>
      </c>
      <c r="L20" s="14"/>
      <c r="M20" s="35">
        <v>168</v>
      </c>
      <c r="N20" s="1625"/>
      <c r="O20" s="37"/>
      <c r="P20" s="37"/>
      <c r="Q20" s="156"/>
      <c r="R20" s="37"/>
      <c r="S20" s="1657"/>
      <c r="T20" s="1591"/>
      <c r="U20" s="1591"/>
      <c r="V20" s="1591"/>
      <c r="W20" s="1754" t="s">
        <v>626</v>
      </c>
      <c r="X20" s="1754" t="s">
        <v>626</v>
      </c>
      <c r="Y20" s="1754" t="s">
        <v>627</v>
      </c>
      <c r="Z20" s="1754" t="s">
        <v>627</v>
      </c>
      <c r="AA20" s="1754" t="s">
        <v>627</v>
      </c>
      <c r="AB20" s="1754" t="s">
        <v>627</v>
      </c>
      <c r="AC20" s="1591"/>
      <c r="AD20" s="1591"/>
      <c r="AE20" s="1591"/>
      <c r="AF20" s="1591"/>
      <c r="AG20" s="1591"/>
      <c r="AH20" s="1591"/>
      <c r="AI20" s="1591"/>
      <c r="AJ20" s="1591"/>
      <c r="AK20" s="1591"/>
      <c r="AL20" s="1591"/>
      <c r="AM20" s="1591"/>
      <c r="AN20" s="1591"/>
      <c r="AO20" s="1591"/>
      <c r="AP20" s="1591"/>
      <c r="AQ20" s="1591"/>
      <c r="AR20" s="1591"/>
      <c r="AS20" s="1591"/>
      <c r="AT20" s="1591"/>
      <c r="AU20" s="1591"/>
      <c r="AV20" s="1591"/>
      <c r="AW20" s="1591"/>
      <c r="AX20" s="1591"/>
      <c r="AY20" s="1591"/>
      <c r="AZ20" s="1591"/>
      <c r="BA20" s="1591"/>
      <c r="BB20" s="1591"/>
      <c r="BC20" s="1591"/>
      <c r="BD20" s="1591"/>
      <c r="BE20" s="1591"/>
      <c r="BF20" s="1591"/>
      <c r="BG20" s="1591"/>
      <c r="BH20" s="1591"/>
      <c r="BI20" s="1591"/>
      <c r="BJ20" s="1591"/>
      <c r="BK20" s="1591"/>
      <c r="BL20" s="1591"/>
      <c r="BM20" s="1591"/>
      <c r="BN20" s="1591"/>
      <c r="BO20" s="1591"/>
      <c r="BP20" s="1591"/>
      <c r="BQ20" s="1591"/>
      <c r="BR20" s="1591"/>
      <c r="BS20" s="1591"/>
      <c r="BT20" s="1591"/>
      <c r="BU20" s="1591"/>
      <c r="BV20" s="1591"/>
      <c r="BW20" s="1591"/>
      <c r="BX20" s="1591"/>
      <c r="BY20" s="1591"/>
      <c r="BZ20" s="1591"/>
      <c r="CA20" s="1591"/>
      <c r="CB20" s="1591"/>
      <c r="CC20" s="1591"/>
      <c r="CD20" s="1591"/>
      <c r="CE20" s="1591"/>
      <c r="CF20" s="1591"/>
      <c r="CG20" s="1591"/>
      <c r="CH20" s="1591"/>
      <c r="CI20" s="1591"/>
      <c r="CJ20" s="1591"/>
      <c r="CK20" s="1591"/>
      <c r="CL20" s="1591"/>
      <c r="CM20" s="1591"/>
      <c r="CN20" s="1591"/>
      <c r="CO20" s="1591"/>
      <c r="CP20" s="1591"/>
      <c r="CQ20" s="1591"/>
      <c r="CR20" s="1591"/>
      <c r="CS20" s="1591"/>
      <c r="CT20" s="1591"/>
      <c r="CU20" s="1591"/>
      <c r="CV20" s="1591"/>
      <c r="CW20" s="1591"/>
      <c r="CX20" s="1591"/>
      <c r="CY20" s="1591"/>
      <c r="CZ20" s="1591"/>
      <c r="DA20" s="1591"/>
      <c r="DB20" s="1591"/>
      <c r="DC20" s="1591"/>
      <c r="DD20" s="1591"/>
      <c r="DE20" s="1591"/>
      <c r="DF20" s="1591"/>
      <c r="DG20" s="1591"/>
      <c r="DH20" s="1591"/>
      <c r="DI20" s="1591"/>
      <c r="DJ20" s="1591"/>
      <c r="DK20" s="1591"/>
      <c r="DL20" s="1591"/>
      <c r="DM20" s="1591"/>
      <c r="DN20" s="1591"/>
      <c r="DO20" s="1591"/>
      <c r="DP20" s="1591"/>
      <c r="DQ20" s="1591"/>
      <c r="DR20" s="1591"/>
      <c r="DS20" s="1591"/>
      <c r="DT20" s="1591"/>
      <c r="DU20" s="1591"/>
      <c r="DV20" s="1591"/>
      <c r="DW20" s="1591"/>
      <c r="DX20" s="1591"/>
      <c r="DY20" s="1591"/>
      <c r="DZ20" s="1591"/>
      <c r="EA20" s="1591"/>
      <c r="EB20" s="1591"/>
      <c r="EC20" s="1591"/>
      <c r="ED20" s="1591"/>
      <c r="EE20" s="1591"/>
      <c r="EF20" s="1591"/>
      <c r="EG20" s="1591"/>
      <c r="EH20" s="1591"/>
      <c r="EI20" s="1591"/>
      <c r="EJ20" s="1591"/>
      <c r="EK20" s="1591"/>
      <c r="EL20" s="1591"/>
      <c r="EM20" s="1591"/>
      <c r="EN20" s="1591"/>
      <c r="EO20" s="1591"/>
      <c r="EP20" s="1591"/>
      <c r="EQ20" s="1591"/>
      <c r="ER20" s="1591"/>
      <c r="ES20" s="1591"/>
      <c r="ET20" s="1591"/>
      <c r="EU20" s="1591"/>
      <c r="EV20" s="1591"/>
      <c r="EW20" s="1591"/>
      <c r="EX20" s="1591"/>
      <c r="EY20" s="1591"/>
      <c r="EZ20" s="1591"/>
      <c r="FA20" s="1591"/>
      <c r="FB20" s="1591"/>
      <c r="FC20" s="1591"/>
      <c r="FD20" s="1591"/>
      <c r="FE20" s="1591"/>
      <c r="FF20" s="1591"/>
      <c r="FG20" s="1591"/>
      <c r="FH20" s="1591"/>
      <c r="FI20" s="1591"/>
      <c r="FJ20" s="1591"/>
      <c r="FK20" s="1591"/>
      <c r="FL20" s="1591"/>
      <c r="FM20" s="1591"/>
      <c r="FN20" s="1591"/>
      <c r="FO20" s="1591"/>
      <c r="FP20" s="1591"/>
      <c r="FQ20" s="1591"/>
      <c r="FR20" s="1591"/>
      <c r="FS20" s="1591"/>
      <c r="FT20" s="1591"/>
      <c r="FU20" s="1591"/>
      <c r="FV20" s="1591"/>
      <c r="FW20" s="1591"/>
      <c r="FX20" s="1591"/>
      <c r="FY20" s="1591"/>
      <c r="FZ20" s="1591"/>
      <c r="GA20" s="1591"/>
      <c r="GB20" s="1591"/>
      <c r="GC20" s="1591"/>
      <c r="GD20" s="1591"/>
      <c r="GE20" s="1591"/>
      <c r="GF20" s="1591"/>
      <c r="GG20" s="1591"/>
      <c r="GH20" s="1591"/>
      <c r="GI20" s="1591"/>
      <c r="GJ20" s="1591"/>
      <c r="GK20" s="1591"/>
      <c r="GL20" s="1591"/>
      <c r="GM20" s="1591"/>
      <c r="GN20" s="1591"/>
      <c r="GO20" s="1591"/>
      <c r="GP20" s="1591"/>
      <c r="GQ20" s="1591"/>
      <c r="GR20" s="1591"/>
      <c r="GS20" s="1591"/>
      <c r="GT20" s="1591"/>
      <c r="GU20" s="1591"/>
      <c r="GV20" s="1591"/>
      <c r="GW20" s="1591"/>
      <c r="GX20" s="1591"/>
      <c r="GY20" s="1591"/>
      <c r="GZ20" s="1591"/>
      <c r="HA20" s="1591"/>
      <c r="HB20" s="1591"/>
      <c r="HC20" s="1591"/>
      <c r="HD20" s="1591"/>
      <c r="HE20" s="1591"/>
      <c r="HF20" s="1591"/>
      <c r="HG20" s="1591"/>
      <c r="HH20" s="1591"/>
      <c r="HI20" s="1591"/>
      <c r="HJ20" s="1591"/>
      <c r="HK20" s="1591"/>
      <c r="HL20" s="1591"/>
      <c r="HM20" s="1591"/>
      <c r="HN20" s="1591"/>
      <c r="HO20" s="1591"/>
      <c r="HP20" s="1591"/>
      <c r="HQ20" s="1591"/>
      <c r="HR20" s="1591"/>
      <c r="HS20" s="1591"/>
      <c r="HT20" s="1591"/>
      <c r="HU20" s="1591"/>
      <c r="HV20" s="1591"/>
      <c r="HW20" s="1591"/>
      <c r="HX20" s="1591"/>
      <c r="HY20" s="1591"/>
      <c r="HZ20" s="1591"/>
      <c r="IA20" s="1591"/>
      <c r="IB20" s="1591"/>
      <c r="IC20" s="1591"/>
      <c r="ID20" s="1591"/>
      <c r="IE20" s="1591"/>
      <c r="IF20" s="1591"/>
      <c r="IG20" s="1591"/>
      <c r="IH20" s="1591"/>
      <c r="II20" s="1591"/>
      <c r="IJ20" s="1591"/>
      <c r="IK20" s="1591"/>
      <c r="IL20" s="1591"/>
      <c r="IM20" s="1591"/>
      <c r="IN20" s="1591"/>
    </row>
    <row r="21" spans="1:248" ht="15.75">
      <c r="A21" s="8" t="s">
        <v>160</v>
      </c>
      <c r="B21" s="45" t="s">
        <v>140</v>
      </c>
      <c r="C21" s="14"/>
      <c r="D21" s="15" t="s">
        <v>31</v>
      </c>
      <c r="E21" s="97"/>
      <c r="F21" s="94"/>
      <c r="G21" s="99">
        <v>4</v>
      </c>
      <c r="H21" s="496">
        <v>120</v>
      </c>
      <c r="I21" s="59">
        <v>45</v>
      </c>
      <c r="J21" s="59">
        <v>30</v>
      </c>
      <c r="K21" s="60">
        <v>15</v>
      </c>
      <c r="L21" s="60"/>
      <c r="M21" s="79">
        <v>75</v>
      </c>
      <c r="N21" s="1625">
        <v>3</v>
      </c>
      <c r="O21" s="69"/>
      <c r="P21" s="69"/>
      <c r="Q21" s="169"/>
      <c r="R21" s="69"/>
      <c r="S21" s="69"/>
      <c r="T21" s="1591"/>
      <c r="U21" s="1591"/>
      <c r="V21" s="1591"/>
      <c r="W21" s="1754" t="s">
        <v>626</v>
      </c>
      <c r="X21" s="1754" t="s">
        <v>627</v>
      </c>
      <c r="Y21" s="1754" t="s">
        <v>627</v>
      </c>
      <c r="Z21" s="1754" t="s">
        <v>627</v>
      </c>
      <c r="AA21" s="1754" t="s">
        <v>627</v>
      </c>
      <c r="AB21" s="1754" t="s">
        <v>627</v>
      </c>
      <c r="AC21" s="1591"/>
      <c r="AD21" s="1591"/>
      <c r="AE21" s="1591"/>
      <c r="AF21" s="1591"/>
      <c r="AG21" s="1591"/>
      <c r="AH21" s="1591"/>
      <c r="AI21" s="1591"/>
      <c r="AJ21" s="1591"/>
      <c r="AK21" s="1591"/>
      <c r="AL21" s="1591"/>
      <c r="AM21" s="1591"/>
      <c r="AN21" s="1591"/>
      <c r="AO21" s="1591"/>
      <c r="AP21" s="1591"/>
      <c r="AQ21" s="1591"/>
      <c r="AR21" s="1591"/>
      <c r="AS21" s="1591"/>
      <c r="AT21" s="1591"/>
      <c r="AU21" s="1591"/>
      <c r="AV21" s="1591"/>
      <c r="AW21" s="1591"/>
      <c r="AX21" s="1591"/>
      <c r="AY21" s="1591"/>
      <c r="AZ21" s="1591"/>
      <c r="BA21" s="1591"/>
      <c r="BB21" s="1591"/>
      <c r="BC21" s="1591"/>
      <c r="BD21" s="1591"/>
      <c r="BE21" s="1591"/>
      <c r="BF21" s="1591"/>
      <c r="BG21" s="1591"/>
      <c r="BH21" s="1591"/>
      <c r="BI21" s="1591"/>
      <c r="BJ21" s="1591"/>
      <c r="BK21" s="1591"/>
      <c r="BL21" s="1591"/>
      <c r="BM21" s="1591"/>
      <c r="BN21" s="1591"/>
      <c r="BO21" s="1591"/>
      <c r="BP21" s="1591"/>
      <c r="BQ21" s="1591"/>
      <c r="BR21" s="1591"/>
      <c r="BS21" s="1591"/>
      <c r="BT21" s="1591"/>
      <c r="BU21" s="1591"/>
      <c r="BV21" s="1591"/>
      <c r="BW21" s="1591"/>
      <c r="BX21" s="1591"/>
      <c r="BY21" s="1591"/>
      <c r="BZ21" s="1591"/>
      <c r="CA21" s="1591"/>
      <c r="CB21" s="1591"/>
      <c r="CC21" s="1591"/>
      <c r="CD21" s="1591"/>
      <c r="CE21" s="1591"/>
      <c r="CF21" s="1591"/>
      <c r="CG21" s="1591"/>
      <c r="CH21" s="1591"/>
      <c r="CI21" s="1591"/>
      <c r="CJ21" s="1591"/>
      <c r="CK21" s="1591"/>
      <c r="CL21" s="1591"/>
      <c r="CM21" s="1591"/>
      <c r="CN21" s="1591"/>
      <c r="CO21" s="1591"/>
      <c r="CP21" s="1591"/>
      <c r="CQ21" s="1591"/>
      <c r="CR21" s="1591"/>
      <c r="CS21" s="1591"/>
      <c r="CT21" s="1591"/>
      <c r="CU21" s="1591"/>
      <c r="CV21" s="1591"/>
      <c r="CW21" s="1591"/>
      <c r="CX21" s="1591"/>
      <c r="CY21" s="1591"/>
      <c r="CZ21" s="1591"/>
      <c r="DA21" s="1591"/>
      <c r="DB21" s="1591"/>
      <c r="DC21" s="1591"/>
      <c r="DD21" s="1591"/>
      <c r="DE21" s="1591"/>
      <c r="DF21" s="1591"/>
      <c r="DG21" s="1591"/>
      <c r="DH21" s="1591"/>
      <c r="DI21" s="1591"/>
      <c r="DJ21" s="1591"/>
      <c r="DK21" s="1591"/>
      <c r="DL21" s="1591"/>
      <c r="DM21" s="1591"/>
      <c r="DN21" s="1591"/>
      <c r="DO21" s="1591"/>
      <c r="DP21" s="1591"/>
      <c r="DQ21" s="1591"/>
      <c r="DR21" s="1591"/>
      <c r="DS21" s="1591"/>
      <c r="DT21" s="1591"/>
      <c r="DU21" s="1591"/>
      <c r="DV21" s="1591"/>
      <c r="DW21" s="1591"/>
      <c r="DX21" s="1591"/>
      <c r="DY21" s="1591"/>
      <c r="DZ21" s="1591"/>
      <c r="EA21" s="1591"/>
      <c r="EB21" s="1591"/>
      <c r="EC21" s="1591"/>
      <c r="ED21" s="1591"/>
      <c r="EE21" s="1591"/>
      <c r="EF21" s="1591"/>
      <c r="EG21" s="1591"/>
      <c r="EH21" s="1591"/>
      <c r="EI21" s="1591"/>
      <c r="EJ21" s="1591"/>
      <c r="EK21" s="1591"/>
      <c r="EL21" s="1591"/>
      <c r="EM21" s="1591"/>
      <c r="EN21" s="1591"/>
      <c r="EO21" s="1591"/>
      <c r="EP21" s="1591"/>
      <c r="EQ21" s="1591"/>
      <c r="ER21" s="1591"/>
      <c r="ES21" s="1591"/>
      <c r="ET21" s="1591"/>
      <c r="EU21" s="1591"/>
      <c r="EV21" s="1591"/>
      <c r="EW21" s="1591"/>
      <c r="EX21" s="1591"/>
      <c r="EY21" s="1591"/>
      <c r="EZ21" s="1591"/>
      <c r="FA21" s="1591"/>
      <c r="FB21" s="1591"/>
      <c r="FC21" s="1591"/>
      <c r="FD21" s="1591"/>
      <c r="FE21" s="1591"/>
      <c r="FF21" s="1591"/>
      <c r="FG21" s="1591"/>
      <c r="FH21" s="1591"/>
      <c r="FI21" s="1591"/>
      <c r="FJ21" s="1591"/>
      <c r="FK21" s="1591"/>
      <c r="FL21" s="1591"/>
      <c r="FM21" s="1591"/>
      <c r="FN21" s="1591"/>
      <c r="FO21" s="1591"/>
      <c r="FP21" s="1591"/>
      <c r="FQ21" s="1591"/>
      <c r="FR21" s="1591"/>
      <c r="FS21" s="1591"/>
      <c r="FT21" s="1591"/>
      <c r="FU21" s="1591"/>
      <c r="FV21" s="1591"/>
      <c r="FW21" s="1591"/>
      <c r="FX21" s="1591"/>
      <c r="FY21" s="1591"/>
      <c r="FZ21" s="1591"/>
      <c r="GA21" s="1591"/>
      <c r="GB21" s="1591"/>
      <c r="GC21" s="1591"/>
      <c r="GD21" s="1591"/>
      <c r="GE21" s="1591"/>
      <c r="GF21" s="1591"/>
      <c r="GG21" s="1591"/>
      <c r="GH21" s="1591"/>
      <c r="GI21" s="1591"/>
      <c r="GJ21" s="1591"/>
      <c r="GK21" s="1591"/>
      <c r="GL21" s="1591"/>
      <c r="GM21" s="1591"/>
      <c r="GN21" s="1591"/>
      <c r="GO21" s="1591"/>
      <c r="GP21" s="1591"/>
      <c r="GQ21" s="1591"/>
      <c r="GR21" s="1591"/>
      <c r="GS21" s="1591"/>
      <c r="GT21" s="1591"/>
      <c r="GU21" s="1591"/>
      <c r="GV21" s="1591"/>
      <c r="GW21" s="1591"/>
      <c r="GX21" s="1591"/>
      <c r="GY21" s="1591"/>
      <c r="GZ21" s="1591"/>
      <c r="HA21" s="1591"/>
      <c r="HB21" s="1591"/>
      <c r="HC21" s="1591"/>
      <c r="HD21" s="1591"/>
      <c r="HE21" s="1591"/>
      <c r="HF21" s="1591"/>
      <c r="HG21" s="1591"/>
      <c r="HH21" s="1591"/>
      <c r="HI21" s="1591"/>
      <c r="HJ21" s="1591"/>
      <c r="HK21" s="1591"/>
      <c r="HL21" s="1591"/>
      <c r="HM21" s="1591"/>
      <c r="HN21" s="1591"/>
      <c r="HO21" s="1591"/>
      <c r="HP21" s="1591"/>
      <c r="HQ21" s="1591"/>
      <c r="HR21" s="1591"/>
      <c r="HS21" s="1591"/>
      <c r="HT21" s="1591"/>
      <c r="HU21" s="1591"/>
      <c r="HV21" s="1591"/>
      <c r="HW21" s="1591"/>
      <c r="HX21" s="1591"/>
      <c r="HY21" s="1591"/>
      <c r="HZ21" s="1591"/>
      <c r="IA21" s="1591"/>
      <c r="IB21" s="1591"/>
      <c r="IC21" s="1591"/>
      <c r="ID21" s="1591"/>
      <c r="IE21" s="1591"/>
      <c r="IF21" s="1591"/>
      <c r="IG21" s="1591"/>
      <c r="IH21" s="1591"/>
      <c r="II21" s="1591"/>
      <c r="IJ21" s="1591"/>
      <c r="IK21" s="1591"/>
      <c r="IL21" s="1591"/>
      <c r="IM21" s="1591"/>
      <c r="IN21" s="1591"/>
    </row>
    <row r="22" spans="1:248" ht="31.5">
      <c r="A22" s="290"/>
      <c r="B22" s="40" t="s">
        <v>239</v>
      </c>
      <c r="C22" s="32"/>
      <c r="D22" s="36"/>
      <c r="E22" s="112"/>
      <c r="F22" s="96"/>
      <c r="G22" s="93">
        <v>5.5</v>
      </c>
      <c r="H22" s="114">
        <v>165</v>
      </c>
      <c r="I22" s="31">
        <v>63</v>
      </c>
      <c r="J22" s="31">
        <v>39</v>
      </c>
      <c r="K22" s="31">
        <v>24</v>
      </c>
      <c r="L22" s="32"/>
      <c r="M22" s="35">
        <v>102</v>
      </c>
      <c r="N22" s="1625"/>
      <c r="O22" s="34"/>
      <c r="P22" s="34"/>
      <c r="Q22" s="156"/>
      <c r="R22" s="34"/>
      <c r="S22" s="34"/>
      <c r="T22" s="1591"/>
      <c r="U22" s="1591"/>
      <c r="V22" s="1591"/>
      <c r="W22" s="1754" t="s">
        <v>626</v>
      </c>
      <c r="X22" s="1754" t="s">
        <v>626</v>
      </c>
      <c r="Y22" s="1754" t="s">
        <v>627</v>
      </c>
      <c r="Z22" s="1754" t="s">
        <v>627</v>
      </c>
      <c r="AA22" s="1754" t="s">
        <v>627</v>
      </c>
      <c r="AB22" s="1754" t="s">
        <v>627</v>
      </c>
      <c r="AC22" s="1591"/>
      <c r="AD22" s="1591"/>
      <c r="AE22" s="1591"/>
      <c r="AF22" s="1591"/>
      <c r="AG22" s="1591"/>
      <c r="AH22" s="1591"/>
      <c r="AI22" s="1591"/>
      <c r="AJ22" s="1591"/>
      <c r="AK22" s="1591"/>
      <c r="AL22" s="1591"/>
      <c r="AM22" s="1591"/>
      <c r="AN22" s="1591"/>
      <c r="AO22" s="1591"/>
      <c r="AP22" s="1591"/>
      <c r="AQ22" s="1591"/>
      <c r="AR22" s="1591"/>
      <c r="AS22" s="1591"/>
      <c r="AT22" s="1591"/>
      <c r="AU22" s="1591"/>
      <c r="AV22" s="1591"/>
      <c r="AW22" s="1591"/>
      <c r="AX22" s="1591"/>
      <c r="AY22" s="1591"/>
      <c r="AZ22" s="1591"/>
      <c r="BA22" s="1591"/>
      <c r="BB22" s="1591"/>
      <c r="BC22" s="1591"/>
      <c r="BD22" s="1591"/>
      <c r="BE22" s="1591"/>
      <c r="BF22" s="1591"/>
      <c r="BG22" s="1591"/>
      <c r="BH22" s="1591"/>
      <c r="BI22" s="1591"/>
      <c r="BJ22" s="1591"/>
      <c r="BK22" s="1591"/>
      <c r="BL22" s="1591"/>
      <c r="BM22" s="1591"/>
      <c r="BN22" s="1591"/>
      <c r="BO22" s="1591"/>
      <c r="BP22" s="1591"/>
      <c r="BQ22" s="1591"/>
      <c r="BR22" s="1591"/>
      <c r="BS22" s="1591"/>
      <c r="BT22" s="1591"/>
      <c r="BU22" s="1591"/>
      <c r="BV22" s="1591"/>
      <c r="BW22" s="1591"/>
      <c r="BX22" s="1591"/>
      <c r="BY22" s="1591"/>
      <c r="BZ22" s="1591"/>
      <c r="CA22" s="1591"/>
      <c r="CB22" s="1591"/>
      <c r="CC22" s="1591"/>
      <c r="CD22" s="1591"/>
      <c r="CE22" s="1591"/>
      <c r="CF22" s="1591"/>
      <c r="CG22" s="1591"/>
      <c r="CH22" s="1591"/>
      <c r="CI22" s="1591"/>
      <c r="CJ22" s="1591"/>
      <c r="CK22" s="1591"/>
      <c r="CL22" s="1591"/>
      <c r="CM22" s="1591"/>
      <c r="CN22" s="1591"/>
      <c r="CO22" s="1591"/>
      <c r="CP22" s="1591"/>
      <c r="CQ22" s="1591"/>
      <c r="CR22" s="1591"/>
      <c r="CS22" s="1591"/>
      <c r="CT22" s="1591"/>
      <c r="CU22" s="1591"/>
      <c r="CV22" s="1591"/>
      <c r="CW22" s="1591"/>
      <c r="CX22" s="1591"/>
      <c r="CY22" s="1591"/>
      <c r="CZ22" s="1591"/>
      <c r="DA22" s="1591"/>
      <c r="DB22" s="1591"/>
      <c r="DC22" s="1591"/>
      <c r="DD22" s="1591"/>
      <c r="DE22" s="1591"/>
      <c r="DF22" s="1591"/>
      <c r="DG22" s="1591"/>
      <c r="DH22" s="1591"/>
      <c r="DI22" s="1591"/>
      <c r="DJ22" s="1591"/>
      <c r="DK22" s="1591"/>
      <c r="DL22" s="1591"/>
      <c r="DM22" s="1591"/>
      <c r="DN22" s="1591"/>
      <c r="DO22" s="1591"/>
      <c r="DP22" s="1591"/>
      <c r="DQ22" s="1591"/>
      <c r="DR22" s="1591"/>
      <c r="DS22" s="1591"/>
      <c r="DT22" s="1591"/>
      <c r="DU22" s="1591"/>
      <c r="DV22" s="1591"/>
      <c r="DW22" s="1591"/>
      <c r="DX22" s="1591"/>
      <c r="DY22" s="1591"/>
      <c r="DZ22" s="1591"/>
      <c r="EA22" s="1591"/>
      <c r="EB22" s="1591"/>
      <c r="EC22" s="1591"/>
      <c r="ED22" s="1591"/>
      <c r="EE22" s="1591"/>
      <c r="EF22" s="1591"/>
      <c r="EG22" s="1591"/>
      <c r="EH22" s="1591"/>
      <c r="EI22" s="1591"/>
      <c r="EJ22" s="1591"/>
      <c r="EK22" s="1591"/>
      <c r="EL22" s="1591"/>
      <c r="EM22" s="1591"/>
      <c r="EN22" s="1591"/>
      <c r="EO22" s="1591"/>
      <c r="EP22" s="1591"/>
      <c r="EQ22" s="1591"/>
      <c r="ER22" s="1591"/>
      <c r="ES22" s="1591"/>
      <c r="ET22" s="1591"/>
      <c r="EU22" s="1591"/>
      <c r="EV22" s="1591"/>
      <c r="EW22" s="1591"/>
      <c r="EX22" s="1591"/>
      <c r="EY22" s="1591"/>
      <c r="EZ22" s="1591"/>
      <c r="FA22" s="1591"/>
      <c r="FB22" s="1591"/>
      <c r="FC22" s="1591"/>
      <c r="FD22" s="1591"/>
      <c r="FE22" s="1591"/>
      <c r="FF22" s="1591"/>
      <c r="FG22" s="1591"/>
      <c r="FH22" s="1591"/>
      <c r="FI22" s="1591"/>
      <c r="FJ22" s="1591"/>
      <c r="FK22" s="1591"/>
      <c r="FL22" s="1591"/>
      <c r="FM22" s="1591"/>
      <c r="FN22" s="1591"/>
      <c r="FO22" s="1591"/>
      <c r="FP22" s="1591"/>
      <c r="FQ22" s="1591"/>
      <c r="FR22" s="1591"/>
      <c r="FS22" s="1591"/>
      <c r="FT22" s="1591"/>
      <c r="FU22" s="1591"/>
      <c r="FV22" s="1591"/>
      <c r="FW22" s="1591"/>
      <c r="FX22" s="1591"/>
      <c r="FY22" s="1591"/>
      <c r="FZ22" s="1591"/>
      <c r="GA22" s="1591"/>
      <c r="GB22" s="1591"/>
      <c r="GC22" s="1591"/>
      <c r="GD22" s="1591"/>
      <c r="GE22" s="1591"/>
      <c r="GF22" s="1591"/>
      <c r="GG22" s="1591"/>
      <c r="GH22" s="1591"/>
      <c r="GI22" s="1591"/>
      <c r="GJ22" s="1591"/>
      <c r="GK22" s="1591"/>
      <c r="GL22" s="1591"/>
      <c r="GM22" s="1591"/>
      <c r="GN22" s="1591"/>
      <c r="GO22" s="1591"/>
      <c r="GP22" s="1591"/>
      <c r="GQ22" s="1591"/>
      <c r="GR22" s="1591"/>
      <c r="GS22" s="1591"/>
      <c r="GT22" s="1591"/>
      <c r="GU22" s="1591"/>
      <c r="GV22" s="1591"/>
      <c r="GW22" s="1591"/>
      <c r="GX22" s="1591"/>
      <c r="GY22" s="1591"/>
      <c r="GZ22" s="1591"/>
      <c r="HA22" s="1591"/>
      <c r="HB22" s="1591"/>
      <c r="HC22" s="1591"/>
      <c r="HD22" s="1591"/>
      <c r="HE22" s="1591"/>
      <c r="HF22" s="1591"/>
      <c r="HG22" s="1591"/>
      <c r="HH22" s="1591"/>
      <c r="HI22" s="1591"/>
      <c r="HJ22" s="1591"/>
      <c r="HK22" s="1591"/>
      <c r="HL22" s="1591"/>
      <c r="HM22" s="1591"/>
      <c r="HN22" s="1591"/>
      <c r="HO22" s="1591"/>
      <c r="HP22" s="1591"/>
      <c r="HQ22" s="1591"/>
      <c r="HR22" s="1591"/>
      <c r="HS22" s="1591"/>
      <c r="HT22" s="1591"/>
      <c r="HU22" s="1591"/>
      <c r="HV22" s="1591"/>
      <c r="HW22" s="1591"/>
      <c r="HX22" s="1591"/>
      <c r="HY22" s="1591"/>
      <c r="HZ22" s="1591"/>
      <c r="IA22" s="1591"/>
      <c r="IB22" s="1591"/>
      <c r="IC22" s="1591"/>
      <c r="ID22" s="1591"/>
      <c r="IE22" s="1591"/>
      <c r="IF22" s="1591"/>
      <c r="IG22" s="1591"/>
      <c r="IH22" s="1591"/>
      <c r="II22" s="1591"/>
      <c r="IJ22" s="1591"/>
      <c r="IK22" s="1591"/>
      <c r="IL22" s="1591"/>
      <c r="IM22" s="1591"/>
      <c r="IN22" s="1591"/>
    </row>
    <row r="23" spans="1:248" ht="15.75">
      <c r="A23" s="8" t="s">
        <v>164</v>
      </c>
      <c r="B23" s="45" t="s">
        <v>195</v>
      </c>
      <c r="C23" s="15">
        <v>1</v>
      </c>
      <c r="D23" s="207"/>
      <c r="E23" s="306"/>
      <c r="F23" s="208"/>
      <c r="G23" s="92">
        <v>4</v>
      </c>
      <c r="H23" s="114">
        <v>120</v>
      </c>
      <c r="I23" s="59">
        <v>45</v>
      </c>
      <c r="J23" s="59">
        <v>30</v>
      </c>
      <c r="K23" s="60">
        <v>15</v>
      </c>
      <c r="L23" s="60"/>
      <c r="M23" s="23">
        <v>75</v>
      </c>
      <c r="N23" s="1625">
        <v>3</v>
      </c>
      <c r="O23" s="65"/>
      <c r="P23" s="34"/>
      <c r="Q23" s="156"/>
      <c r="R23" s="34"/>
      <c r="S23" s="34"/>
      <c r="T23" s="1591"/>
      <c r="U23" s="1591"/>
      <c r="V23" s="1591"/>
      <c r="W23" s="1754" t="s">
        <v>626</v>
      </c>
      <c r="X23" s="1754" t="s">
        <v>627</v>
      </c>
      <c r="Y23" s="1754" t="s">
        <v>627</v>
      </c>
      <c r="Z23" s="1754" t="s">
        <v>627</v>
      </c>
      <c r="AA23" s="1754" t="s">
        <v>627</v>
      </c>
      <c r="AB23" s="1754" t="s">
        <v>627</v>
      </c>
      <c r="AC23" s="1591"/>
      <c r="AD23" s="1591"/>
      <c r="AE23" s="1591"/>
      <c r="AF23" s="1591"/>
      <c r="AG23" s="1591"/>
      <c r="AH23" s="1591"/>
      <c r="AI23" s="1591"/>
      <c r="AJ23" s="1591"/>
      <c r="AK23" s="1591"/>
      <c r="AL23" s="1591"/>
      <c r="AM23" s="1591"/>
      <c r="AN23" s="1591"/>
      <c r="AO23" s="1591"/>
      <c r="AP23" s="1591"/>
      <c r="AQ23" s="1591"/>
      <c r="AR23" s="1591"/>
      <c r="AS23" s="1591"/>
      <c r="AT23" s="1591"/>
      <c r="AU23" s="1591"/>
      <c r="AV23" s="1591"/>
      <c r="AW23" s="1591"/>
      <c r="AX23" s="1591"/>
      <c r="AY23" s="1591"/>
      <c r="AZ23" s="1591"/>
      <c r="BA23" s="1591"/>
      <c r="BB23" s="1591"/>
      <c r="BC23" s="1591"/>
      <c r="BD23" s="1591"/>
      <c r="BE23" s="1591"/>
      <c r="BF23" s="1591"/>
      <c r="BG23" s="1591"/>
      <c r="BH23" s="1591"/>
      <c r="BI23" s="1591"/>
      <c r="BJ23" s="1591"/>
      <c r="BK23" s="1591"/>
      <c r="BL23" s="1591"/>
      <c r="BM23" s="1591"/>
      <c r="BN23" s="1591"/>
      <c r="BO23" s="1591"/>
      <c r="BP23" s="1591"/>
      <c r="BQ23" s="1591"/>
      <c r="BR23" s="1591"/>
      <c r="BS23" s="1591"/>
      <c r="BT23" s="1591"/>
      <c r="BU23" s="1591"/>
      <c r="BV23" s="1591"/>
      <c r="BW23" s="1591"/>
      <c r="BX23" s="1591"/>
      <c r="BY23" s="1591"/>
      <c r="BZ23" s="1591"/>
      <c r="CA23" s="1591"/>
      <c r="CB23" s="1591"/>
      <c r="CC23" s="1591"/>
      <c r="CD23" s="1591"/>
      <c r="CE23" s="1591"/>
      <c r="CF23" s="1591"/>
      <c r="CG23" s="1591"/>
      <c r="CH23" s="1591"/>
      <c r="CI23" s="1591"/>
      <c r="CJ23" s="1591"/>
      <c r="CK23" s="1591"/>
      <c r="CL23" s="1591"/>
      <c r="CM23" s="1591"/>
      <c r="CN23" s="1591"/>
      <c r="CO23" s="1591"/>
      <c r="CP23" s="1591"/>
      <c r="CQ23" s="1591"/>
      <c r="CR23" s="1591"/>
      <c r="CS23" s="1591"/>
      <c r="CT23" s="1591"/>
      <c r="CU23" s="1591"/>
      <c r="CV23" s="1591"/>
      <c r="CW23" s="1591"/>
      <c r="CX23" s="1591"/>
      <c r="CY23" s="1591"/>
      <c r="CZ23" s="1591"/>
      <c r="DA23" s="1591"/>
      <c r="DB23" s="1591"/>
      <c r="DC23" s="1591"/>
      <c r="DD23" s="1591"/>
      <c r="DE23" s="1591"/>
      <c r="DF23" s="1591"/>
      <c r="DG23" s="1591"/>
      <c r="DH23" s="1591"/>
      <c r="DI23" s="1591"/>
      <c r="DJ23" s="1591"/>
      <c r="DK23" s="1591"/>
      <c r="DL23" s="1591"/>
      <c r="DM23" s="1591"/>
      <c r="DN23" s="1591"/>
      <c r="DO23" s="1591"/>
      <c r="DP23" s="1591"/>
      <c r="DQ23" s="1591"/>
      <c r="DR23" s="1591"/>
      <c r="DS23" s="1591"/>
      <c r="DT23" s="1591"/>
      <c r="DU23" s="1591"/>
      <c r="DV23" s="1591"/>
      <c r="DW23" s="1591"/>
      <c r="DX23" s="1591"/>
      <c r="DY23" s="1591"/>
      <c r="DZ23" s="1591"/>
      <c r="EA23" s="1591"/>
      <c r="EB23" s="1591"/>
      <c r="EC23" s="1591"/>
      <c r="ED23" s="1591"/>
      <c r="EE23" s="1591"/>
      <c r="EF23" s="1591"/>
      <c r="EG23" s="1591"/>
      <c r="EH23" s="1591"/>
      <c r="EI23" s="1591"/>
      <c r="EJ23" s="1591"/>
      <c r="EK23" s="1591"/>
      <c r="EL23" s="1591"/>
      <c r="EM23" s="1591"/>
      <c r="EN23" s="1591"/>
      <c r="EO23" s="1591"/>
      <c r="EP23" s="1591"/>
      <c r="EQ23" s="1591"/>
      <c r="ER23" s="1591"/>
      <c r="ES23" s="1591"/>
      <c r="ET23" s="1591"/>
      <c r="EU23" s="1591"/>
      <c r="EV23" s="1591"/>
      <c r="EW23" s="1591"/>
      <c r="EX23" s="1591"/>
      <c r="EY23" s="1591"/>
      <c r="EZ23" s="1591"/>
      <c r="FA23" s="1591"/>
      <c r="FB23" s="1591"/>
      <c r="FC23" s="1591"/>
      <c r="FD23" s="1591"/>
      <c r="FE23" s="1591"/>
      <c r="FF23" s="1591"/>
      <c r="FG23" s="1591"/>
      <c r="FH23" s="1591"/>
      <c r="FI23" s="1591"/>
      <c r="FJ23" s="1591"/>
      <c r="FK23" s="1591"/>
      <c r="FL23" s="1591"/>
      <c r="FM23" s="1591"/>
      <c r="FN23" s="1591"/>
      <c r="FO23" s="1591"/>
      <c r="FP23" s="1591"/>
      <c r="FQ23" s="1591"/>
      <c r="FR23" s="1591"/>
      <c r="FS23" s="1591"/>
      <c r="FT23" s="1591"/>
      <c r="FU23" s="1591"/>
      <c r="FV23" s="1591"/>
      <c r="FW23" s="1591"/>
      <c r="FX23" s="1591"/>
      <c r="FY23" s="1591"/>
      <c r="FZ23" s="1591"/>
      <c r="GA23" s="1591"/>
      <c r="GB23" s="1591"/>
      <c r="GC23" s="1591"/>
      <c r="GD23" s="1591"/>
      <c r="GE23" s="1591"/>
      <c r="GF23" s="1591"/>
      <c r="GG23" s="1591"/>
      <c r="GH23" s="1591"/>
      <c r="GI23" s="1591"/>
      <c r="GJ23" s="1591"/>
      <c r="GK23" s="1591"/>
      <c r="GL23" s="1591"/>
      <c r="GM23" s="1591"/>
      <c r="GN23" s="1591"/>
      <c r="GO23" s="1591"/>
      <c r="GP23" s="1591"/>
      <c r="GQ23" s="1591"/>
      <c r="GR23" s="1591"/>
      <c r="GS23" s="1591"/>
      <c r="GT23" s="1591"/>
      <c r="GU23" s="1591"/>
      <c r="GV23" s="1591"/>
      <c r="GW23" s="1591"/>
      <c r="GX23" s="1591"/>
      <c r="GY23" s="1591"/>
      <c r="GZ23" s="1591"/>
      <c r="HA23" s="1591"/>
      <c r="HB23" s="1591"/>
      <c r="HC23" s="1591"/>
      <c r="HD23" s="1591"/>
      <c r="HE23" s="1591"/>
      <c r="HF23" s="1591"/>
      <c r="HG23" s="1591"/>
      <c r="HH23" s="1591"/>
      <c r="HI23" s="1591"/>
      <c r="HJ23" s="1591"/>
      <c r="HK23" s="1591"/>
      <c r="HL23" s="1591"/>
      <c r="HM23" s="1591"/>
      <c r="HN23" s="1591"/>
      <c r="HO23" s="1591"/>
      <c r="HP23" s="1591"/>
      <c r="HQ23" s="1591"/>
      <c r="HR23" s="1591"/>
      <c r="HS23" s="1591"/>
      <c r="HT23" s="1591"/>
      <c r="HU23" s="1591"/>
      <c r="HV23" s="1591"/>
      <c r="HW23" s="1591"/>
      <c r="HX23" s="1591"/>
      <c r="HY23" s="1591"/>
      <c r="HZ23" s="1591"/>
      <c r="IA23" s="1591"/>
      <c r="IB23" s="1591"/>
      <c r="IC23" s="1591"/>
      <c r="ID23" s="1591"/>
      <c r="IE23" s="1591"/>
      <c r="IF23" s="1591"/>
      <c r="IG23" s="1591"/>
      <c r="IH23" s="1591"/>
      <c r="II23" s="1591"/>
      <c r="IJ23" s="1591"/>
      <c r="IK23" s="1591"/>
      <c r="IL23" s="1591"/>
      <c r="IM23" s="1591"/>
      <c r="IN23" s="1591"/>
    </row>
    <row r="24" spans="1:248" ht="18.75">
      <c r="A24" s="290" t="s">
        <v>167</v>
      </c>
      <c r="B24" s="42" t="s">
        <v>43</v>
      </c>
      <c r="C24" s="15"/>
      <c r="D24" s="15"/>
      <c r="E24" s="97"/>
      <c r="F24" s="97"/>
      <c r="G24" s="92">
        <v>7</v>
      </c>
      <c r="H24" s="114">
        <v>210</v>
      </c>
      <c r="I24" s="31"/>
      <c r="J24" s="16"/>
      <c r="K24" s="14"/>
      <c r="L24" s="14"/>
      <c r="M24" s="35"/>
      <c r="N24" s="1625"/>
      <c r="O24" s="37"/>
      <c r="P24" s="37"/>
      <c r="Q24" s="156"/>
      <c r="R24" s="37"/>
      <c r="S24" s="37"/>
      <c r="T24" s="1591"/>
      <c r="U24" s="1591"/>
      <c r="V24" s="1591"/>
      <c r="W24" s="1754" t="s">
        <v>626</v>
      </c>
      <c r="X24" s="1754" t="s">
        <v>627</v>
      </c>
      <c r="Y24" s="1754" t="s">
        <v>627</v>
      </c>
      <c r="Z24" s="1754" t="s">
        <v>627</v>
      </c>
      <c r="AA24" s="1754" t="s">
        <v>627</v>
      </c>
      <c r="AB24" s="1754" t="s">
        <v>627</v>
      </c>
      <c r="AC24" s="1591"/>
      <c r="AD24" s="1591"/>
      <c r="AE24" s="1591"/>
      <c r="AF24" s="1591"/>
      <c r="AG24" s="1591"/>
      <c r="AH24" s="1591"/>
      <c r="AI24" s="1591"/>
      <c r="AJ24" s="1591"/>
      <c r="AK24" s="1591"/>
      <c r="AL24" s="1591"/>
      <c r="AM24" s="1591"/>
      <c r="AN24" s="1591"/>
      <c r="AO24" s="1591"/>
      <c r="AP24" s="1591"/>
      <c r="AQ24" s="1591"/>
      <c r="AR24" s="1591"/>
      <c r="AS24" s="1591"/>
      <c r="AT24" s="1591"/>
      <c r="AU24" s="1591"/>
      <c r="AV24" s="1591"/>
      <c r="AW24" s="1591"/>
      <c r="AX24" s="1591"/>
      <c r="AY24" s="1591"/>
      <c r="AZ24" s="1591"/>
      <c r="BA24" s="1591"/>
      <c r="BB24" s="1591"/>
      <c r="BC24" s="1591"/>
      <c r="BD24" s="1591"/>
      <c r="BE24" s="1591"/>
      <c r="BF24" s="1591"/>
      <c r="BG24" s="1591"/>
      <c r="BH24" s="1591"/>
      <c r="BI24" s="1591"/>
      <c r="BJ24" s="1591"/>
      <c r="BK24" s="1591"/>
      <c r="BL24" s="1591"/>
      <c r="BM24" s="1591"/>
      <c r="BN24" s="1591"/>
      <c r="BO24" s="1591"/>
      <c r="BP24" s="1591"/>
      <c r="BQ24" s="1591"/>
      <c r="BR24" s="1591"/>
      <c r="BS24" s="1591"/>
      <c r="BT24" s="1591"/>
      <c r="BU24" s="1591"/>
      <c r="BV24" s="1591"/>
      <c r="BW24" s="1591"/>
      <c r="BX24" s="1591"/>
      <c r="BY24" s="1591"/>
      <c r="BZ24" s="1591"/>
      <c r="CA24" s="1591"/>
      <c r="CB24" s="1591"/>
      <c r="CC24" s="1591"/>
      <c r="CD24" s="1591"/>
      <c r="CE24" s="1591"/>
      <c r="CF24" s="1591"/>
      <c r="CG24" s="1591"/>
      <c r="CH24" s="1591"/>
      <c r="CI24" s="1591"/>
      <c r="CJ24" s="1591"/>
      <c r="CK24" s="1591"/>
      <c r="CL24" s="1591"/>
      <c r="CM24" s="1591"/>
      <c r="CN24" s="1591"/>
      <c r="CO24" s="1591"/>
      <c r="CP24" s="1591"/>
      <c r="CQ24" s="1591"/>
      <c r="CR24" s="1591"/>
      <c r="CS24" s="1591"/>
      <c r="CT24" s="1591"/>
      <c r="CU24" s="1591"/>
      <c r="CV24" s="1591"/>
      <c r="CW24" s="1591"/>
      <c r="CX24" s="1591"/>
      <c r="CY24" s="1591"/>
      <c r="CZ24" s="1591"/>
      <c r="DA24" s="1591"/>
      <c r="DB24" s="1591"/>
      <c r="DC24" s="1591"/>
      <c r="DD24" s="1591"/>
      <c r="DE24" s="1591"/>
      <c r="DF24" s="1591"/>
      <c r="DG24" s="1591"/>
      <c r="DH24" s="1591"/>
      <c r="DI24" s="1591"/>
      <c r="DJ24" s="1591"/>
      <c r="DK24" s="1591"/>
      <c r="DL24" s="1591"/>
      <c r="DM24" s="1591"/>
      <c r="DN24" s="1591"/>
      <c r="DO24" s="1591"/>
      <c r="DP24" s="1591"/>
      <c r="DQ24" s="1591"/>
      <c r="DR24" s="1591"/>
      <c r="DS24" s="1591"/>
      <c r="DT24" s="1591"/>
      <c r="DU24" s="1591"/>
      <c r="DV24" s="1591"/>
      <c r="DW24" s="1591"/>
      <c r="DX24" s="1591"/>
      <c r="DY24" s="1591"/>
      <c r="DZ24" s="1591"/>
      <c r="EA24" s="1591"/>
      <c r="EB24" s="1591"/>
      <c r="EC24" s="1591"/>
      <c r="ED24" s="1591"/>
      <c r="EE24" s="1591"/>
      <c r="EF24" s="1591"/>
      <c r="EG24" s="1591"/>
      <c r="EH24" s="1591"/>
      <c r="EI24" s="1591"/>
      <c r="EJ24" s="1591"/>
      <c r="EK24" s="1591"/>
      <c r="EL24" s="1591"/>
      <c r="EM24" s="1591"/>
      <c r="EN24" s="1591"/>
      <c r="EO24" s="1591"/>
      <c r="EP24" s="1591"/>
      <c r="EQ24" s="1591"/>
      <c r="ER24" s="1591"/>
      <c r="ES24" s="1591"/>
      <c r="ET24" s="1591"/>
      <c r="EU24" s="1591"/>
      <c r="EV24" s="1591"/>
      <c r="EW24" s="1591"/>
      <c r="EX24" s="1591"/>
      <c r="EY24" s="1591"/>
      <c r="EZ24" s="1591"/>
      <c r="FA24" s="1591"/>
      <c r="FB24" s="1591"/>
      <c r="FC24" s="1591"/>
      <c r="FD24" s="1591"/>
      <c r="FE24" s="1591"/>
      <c r="FF24" s="1591"/>
      <c r="FG24" s="1591"/>
      <c r="FH24" s="1591"/>
      <c r="FI24" s="1591"/>
      <c r="FJ24" s="1591"/>
      <c r="FK24" s="1591"/>
      <c r="FL24" s="1591"/>
      <c r="FM24" s="1591"/>
      <c r="FN24" s="1591"/>
      <c r="FO24" s="1591"/>
      <c r="FP24" s="1591"/>
      <c r="FQ24" s="1591"/>
      <c r="FR24" s="1591"/>
      <c r="FS24" s="1591"/>
      <c r="FT24" s="1591"/>
      <c r="FU24" s="1591"/>
      <c r="FV24" s="1591"/>
      <c r="FW24" s="1591"/>
      <c r="FX24" s="1591"/>
      <c r="FY24" s="1591"/>
      <c r="FZ24" s="1591"/>
      <c r="GA24" s="1591"/>
      <c r="GB24" s="1591"/>
      <c r="GC24" s="1591"/>
      <c r="GD24" s="1591"/>
      <c r="GE24" s="1591"/>
      <c r="GF24" s="1591"/>
      <c r="GG24" s="1591"/>
      <c r="GH24" s="1591"/>
      <c r="GI24" s="1591"/>
      <c r="GJ24" s="1591"/>
      <c r="GK24" s="1591"/>
      <c r="GL24" s="1591"/>
      <c r="GM24" s="1591"/>
      <c r="GN24" s="1591"/>
      <c r="GO24" s="1591"/>
      <c r="GP24" s="1591"/>
      <c r="GQ24" s="1591"/>
      <c r="GR24" s="1591"/>
      <c r="GS24" s="1591"/>
      <c r="GT24" s="1591"/>
      <c r="GU24" s="1591"/>
      <c r="GV24" s="1591"/>
      <c r="GW24" s="1591"/>
      <c r="GX24" s="1591"/>
      <c r="GY24" s="1591"/>
      <c r="GZ24" s="1591"/>
      <c r="HA24" s="1591"/>
      <c r="HB24" s="1591"/>
      <c r="HC24" s="1591"/>
      <c r="HD24" s="1591"/>
      <c r="HE24" s="1591"/>
      <c r="HF24" s="1591"/>
      <c r="HG24" s="1591"/>
      <c r="HH24" s="1591"/>
      <c r="HI24" s="1591"/>
      <c r="HJ24" s="1591"/>
      <c r="HK24" s="1591"/>
      <c r="HL24" s="1591"/>
      <c r="HM24" s="1591"/>
      <c r="HN24" s="1591"/>
      <c r="HO24" s="1591"/>
      <c r="HP24" s="1591"/>
      <c r="HQ24" s="1591"/>
      <c r="HR24" s="1591"/>
      <c r="HS24" s="1591"/>
      <c r="HT24" s="1591"/>
      <c r="HU24" s="1591"/>
      <c r="HV24" s="1591"/>
      <c r="HW24" s="1591"/>
      <c r="HX24" s="1591"/>
      <c r="HY24" s="1591"/>
      <c r="HZ24" s="1591"/>
      <c r="IA24" s="1591"/>
      <c r="IB24" s="1591"/>
      <c r="IC24" s="1591"/>
      <c r="ID24" s="1591"/>
      <c r="IE24" s="1591"/>
      <c r="IF24" s="1591"/>
      <c r="IG24" s="1591"/>
      <c r="IH24" s="1591"/>
      <c r="II24" s="1591"/>
      <c r="IJ24" s="1591"/>
      <c r="IK24" s="1591"/>
      <c r="IL24" s="1591"/>
      <c r="IM24" s="1591"/>
      <c r="IN24" s="1591"/>
    </row>
    <row r="25" spans="1:248" ht="18.75">
      <c r="A25" s="290" t="s">
        <v>166</v>
      </c>
      <c r="B25" s="66" t="s">
        <v>92</v>
      </c>
      <c r="C25" s="15"/>
      <c r="D25" s="15" t="s">
        <v>31</v>
      </c>
      <c r="E25" s="97"/>
      <c r="F25" s="97"/>
      <c r="G25" s="93">
        <v>4</v>
      </c>
      <c r="H25" s="114">
        <v>120</v>
      </c>
      <c r="I25" s="31">
        <v>45</v>
      </c>
      <c r="J25" s="16">
        <v>30</v>
      </c>
      <c r="K25" s="14">
        <v>15</v>
      </c>
      <c r="L25" s="14"/>
      <c r="M25" s="35">
        <v>75</v>
      </c>
      <c r="N25" s="1625">
        <v>3</v>
      </c>
      <c r="O25" s="37"/>
      <c r="P25" s="37"/>
      <c r="Q25" s="156"/>
      <c r="R25" s="37"/>
      <c r="S25" s="37"/>
      <c r="T25" s="1591"/>
      <c r="U25" s="1591"/>
      <c r="V25" s="1591"/>
      <c r="W25" s="1754" t="s">
        <v>626</v>
      </c>
      <c r="X25" s="1754" t="s">
        <v>627</v>
      </c>
      <c r="Y25" s="1754" t="s">
        <v>627</v>
      </c>
      <c r="Z25" s="1754" t="s">
        <v>627</v>
      </c>
      <c r="AA25" s="1754" t="s">
        <v>627</v>
      </c>
      <c r="AB25" s="1754" t="s">
        <v>627</v>
      </c>
      <c r="AC25" s="1591"/>
      <c r="AD25" s="1591"/>
      <c r="AE25" s="1591"/>
      <c r="AF25" s="1591"/>
      <c r="AG25" s="1591"/>
      <c r="AH25" s="1591"/>
      <c r="AI25" s="1591"/>
      <c r="AJ25" s="1591"/>
      <c r="AK25" s="1591"/>
      <c r="AL25" s="1591"/>
      <c r="AM25" s="1591"/>
      <c r="AN25" s="1591"/>
      <c r="AO25" s="1591"/>
      <c r="AP25" s="1591"/>
      <c r="AQ25" s="1591"/>
      <c r="AR25" s="1591"/>
      <c r="AS25" s="1591"/>
      <c r="AT25" s="1591"/>
      <c r="AU25" s="1591"/>
      <c r="AV25" s="1591"/>
      <c r="AW25" s="1591"/>
      <c r="AX25" s="1591"/>
      <c r="AY25" s="1591"/>
      <c r="AZ25" s="1591"/>
      <c r="BA25" s="1591"/>
      <c r="BB25" s="1591"/>
      <c r="BC25" s="1591"/>
      <c r="BD25" s="1591"/>
      <c r="BE25" s="1591"/>
      <c r="BF25" s="1591"/>
      <c r="BG25" s="1591"/>
      <c r="BH25" s="1591"/>
      <c r="BI25" s="1591"/>
      <c r="BJ25" s="1591"/>
      <c r="BK25" s="1591"/>
      <c r="BL25" s="1591"/>
      <c r="BM25" s="1591"/>
      <c r="BN25" s="1591"/>
      <c r="BO25" s="1591"/>
      <c r="BP25" s="1591"/>
      <c r="BQ25" s="1591"/>
      <c r="BR25" s="1591"/>
      <c r="BS25" s="1591"/>
      <c r="BT25" s="1591"/>
      <c r="BU25" s="1591"/>
      <c r="BV25" s="1591"/>
      <c r="BW25" s="1591"/>
      <c r="BX25" s="1591"/>
      <c r="BY25" s="1591"/>
      <c r="BZ25" s="1591"/>
      <c r="CA25" s="1591"/>
      <c r="CB25" s="1591"/>
      <c r="CC25" s="1591"/>
      <c r="CD25" s="1591"/>
      <c r="CE25" s="1591"/>
      <c r="CF25" s="1591"/>
      <c r="CG25" s="1591"/>
      <c r="CH25" s="1591"/>
      <c r="CI25" s="1591"/>
      <c r="CJ25" s="1591"/>
      <c r="CK25" s="1591"/>
      <c r="CL25" s="1591"/>
      <c r="CM25" s="1591"/>
      <c r="CN25" s="1591"/>
      <c r="CO25" s="1591"/>
      <c r="CP25" s="1591"/>
      <c r="CQ25" s="1591"/>
      <c r="CR25" s="1591"/>
      <c r="CS25" s="1591"/>
      <c r="CT25" s="1591"/>
      <c r="CU25" s="1591"/>
      <c r="CV25" s="1591"/>
      <c r="CW25" s="1591"/>
      <c r="CX25" s="1591"/>
      <c r="CY25" s="1591"/>
      <c r="CZ25" s="1591"/>
      <c r="DA25" s="1591"/>
      <c r="DB25" s="1591"/>
      <c r="DC25" s="1591"/>
      <c r="DD25" s="1591"/>
      <c r="DE25" s="1591"/>
      <c r="DF25" s="1591"/>
      <c r="DG25" s="1591"/>
      <c r="DH25" s="1591"/>
      <c r="DI25" s="1591"/>
      <c r="DJ25" s="1591"/>
      <c r="DK25" s="1591"/>
      <c r="DL25" s="1591"/>
      <c r="DM25" s="1591"/>
      <c r="DN25" s="1591"/>
      <c r="DO25" s="1591"/>
      <c r="DP25" s="1591"/>
      <c r="DQ25" s="1591"/>
      <c r="DR25" s="1591"/>
      <c r="DS25" s="1591"/>
      <c r="DT25" s="1591"/>
      <c r="DU25" s="1591"/>
      <c r="DV25" s="1591"/>
      <c r="DW25" s="1591"/>
      <c r="DX25" s="1591"/>
      <c r="DY25" s="1591"/>
      <c r="DZ25" s="1591"/>
      <c r="EA25" s="1591"/>
      <c r="EB25" s="1591"/>
      <c r="EC25" s="1591"/>
      <c r="ED25" s="1591"/>
      <c r="EE25" s="1591"/>
      <c r="EF25" s="1591"/>
      <c r="EG25" s="1591"/>
      <c r="EH25" s="1591"/>
      <c r="EI25" s="1591"/>
      <c r="EJ25" s="1591"/>
      <c r="EK25" s="1591"/>
      <c r="EL25" s="1591"/>
      <c r="EM25" s="1591"/>
      <c r="EN25" s="1591"/>
      <c r="EO25" s="1591"/>
      <c r="EP25" s="1591"/>
      <c r="EQ25" s="1591"/>
      <c r="ER25" s="1591"/>
      <c r="ES25" s="1591"/>
      <c r="ET25" s="1591"/>
      <c r="EU25" s="1591"/>
      <c r="EV25" s="1591"/>
      <c r="EW25" s="1591"/>
      <c r="EX25" s="1591"/>
      <c r="EY25" s="1591"/>
      <c r="EZ25" s="1591"/>
      <c r="FA25" s="1591"/>
      <c r="FB25" s="1591"/>
      <c r="FC25" s="1591"/>
      <c r="FD25" s="1591"/>
      <c r="FE25" s="1591"/>
      <c r="FF25" s="1591"/>
      <c r="FG25" s="1591"/>
      <c r="FH25" s="1591"/>
      <c r="FI25" s="1591"/>
      <c r="FJ25" s="1591"/>
      <c r="FK25" s="1591"/>
      <c r="FL25" s="1591"/>
      <c r="FM25" s="1591"/>
      <c r="FN25" s="1591"/>
      <c r="FO25" s="1591"/>
      <c r="FP25" s="1591"/>
      <c r="FQ25" s="1591"/>
      <c r="FR25" s="1591"/>
      <c r="FS25" s="1591"/>
      <c r="FT25" s="1591"/>
      <c r="FU25" s="1591"/>
      <c r="FV25" s="1591"/>
      <c r="FW25" s="1591"/>
      <c r="FX25" s="1591"/>
      <c r="FY25" s="1591"/>
      <c r="FZ25" s="1591"/>
      <c r="GA25" s="1591"/>
      <c r="GB25" s="1591"/>
      <c r="GC25" s="1591"/>
      <c r="GD25" s="1591"/>
      <c r="GE25" s="1591"/>
      <c r="GF25" s="1591"/>
      <c r="GG25" s="1591"/>
      <c r="GH25" s="1591"/>
      <c r="GI25" s="1591"/>
      <c r="GJ25" s="1591"/>
      <c r="GK25" s="1591"/>
      <c r="GL25" s="1591"/>
      <c r="GM25" s="1591"/>
      <c r="GN25" s="1591"/>
      <c r="GO25" s="1591"/>
      <c r="GP25" s="1591"/>
      <c r="GQ25" s="1591"/>
      <c r="GR25" s="1591"/>
      <c r="GS25" s="1591"/>
      <c r="GT25" s="1591"/>
      <c r="GU25" s="1591"/>
      <c r="GV25" s="1591"/>
      <c r="GW25" s="1591"/>
      <c r="GX25" s="1591"/>
      <c r="GY25" s="1591"/>
      <c r="GZ25" s="1591"/>
      <c r="HA25" s="1591"/>
      <c r="HB25" s="1591"/>
      <c r="HC25" s="1591"/>
      <c r="HD25" s="1591"/>
      <c r="HE25" s="1591"/>
      <c r="HF25" s="1591"/>
      <c r="HG25" s="1591"/>
      <c r="HH25" s="1591"/>
      <c r="HI25" s="1591"/>
      <c r="HJ25" s="1591"/>
      <c r="HK25" s="1591"/>
      <c r="HL25" s="1591"/>
      <c r="HM25" s="1591"/>
      <c r="HN25" s="1591"/>
      <c r="HO25" s="1591"/>
      <c r="HP25" s="1591"/>
      <c r="HQ25" s="1591"/>
      <c r="HR25" s="1591"/>
      <c r="HS25" s="1591"/>
      <c r="HT25" s="1591"/>
      <c r="HU25" s="1591"/>
      <c r="HV25" s="1591"/>
      <c r="HW25" s="1591"/>
      <c r="HX25" s="1591"/>
      <c r="HY25" s="1591"/>
      <c r="HZ25" s="1591"/>
      <c r="IA25" s="1591"/>
      <c r="IB25" s="1591"/>
      <c r="IC25" s="1591"/>
      <c r="ID25" s="1591"/>
      <c r="IE25" s="1591"/>
      <c r="IF25" s="1591"/>
      <c r="IG25" s="1591"/>
      <c r="IH25" s="1591"/>
      <c r="II25" s="1591"/>
      <c r="IJ25" s="1591"/>
      <c r="IK25" s="1591"/>
      <c r="IL25" s="1591"/>
      <c r="IM25" s="1591"/>
      <c r="IN25" s="1591"/>
    </row>
    <row r="26" spans="1:248" ht="15.75">
      <c r="A26" s="1733" t="s">
        <v>258</v>
      </c>
      <c r="B26" s="1734" t="s">
        <v>618</v>
      </c>
      <c r="C26" s="1532"/>
      <c r="D26" s="1735">
        <v>1</v>
      </c>
      <c r="E26" s="1735"/>
      <c r="F26" s="1736"/>
      <c r="G26" s="1581">
        <v>2.5</v>
      </c>
      <c r="H26" s="1737">
        <v>75</v>
      </c>
      <c r="I26" s="1672">
        <v>30</v>
      </c>
      <c r="J26" s="1672">
        <v>15</v>
      </c>
      <c r="K26" s="1735">
        <v>15</v>
      </c>
      <c r="L26" s="1735"/>
      <c r="M26" s="1738">
        <v>45</v>
      </c>
      <c r="N26" s="1536">
        <v>2</v>
      </c>
      <c r="O26" s="1536"/>
      <c r="P26" s="1536"/>
      <c r="Q26" s="513"/>
      <c r="R26" s="1536"/>
      <c r="S26" s="1739"/>
      <c r="T26" s="1594"/>
      <c r="U26" s="1594"/>
      <c r="V26" s="1594"/>
      <c r="W26" s="1754" t="s">
        <v>626</v>
      </c>
      <c r="X26" s="1754" t="s">
        <v>627</v>
      </c>
      <c r="Y26" s="1754" t="s">
        <v>627</v>
      </c>
      <c r="Z26" s="1754" t="s">
        <v>627</v>
      </c>
      <c r="AA26" s="1754" t="s">
        <v>627</v>
      </c>
      <c r="AB26" s="1754" t="s">
        <v>627</v>
      </c>
      <c r="AC26" s="1594"/>
      <c r="AD26" s="1594"/>
      <c r="AE26" s="1594"/>
      <c r="AF26" s="1594"/>
      <c r="AG26" s="1594"/>
      <c r="AH26" s="1594"/>
      <c r="AI26" s="1594"/>
      <c r="AJ26" s="1594"/>
      <c r="AK26" s="1594"/>
      <c r="AL26" s="1594"/>
      <c r="AM26" s="1594"/>
      <c r="AN26" s="1594"/>
      <c r="AO26" s="1594"/>
      <c r="AP26" s="1594"/>
      <c r="AQ26" s="1594"/>
      <c r="AR26" s="1594"/>
      <c r="AS26" s="1594"/>
      <c r="AT26" s="1594"/>
      <c r="AU26" s="1594"/>
      <c r="AV26" s="1594"/>
      <c r="AW26" s="1594"/>
      <c r="AX26" s="1594"/>
      <c r="AY26" s="1594"/>
      <c r="AZ26" s="1594"/>
      <c r="BA26" s="1594"/>
      <c r="BB26" s="1594"/>
      <c r="BC26" s="1594"/>
      <c r="BD26" s="1594"/>
      <c r="BE26" s="1594"/>
      <c r="BF26" s="1594"/>
      <c r="BG26" s="1594"/>
      <c r="BH26" s="1594"/>
      <c r="BI26" s="1594"/>
      <c r="BJ26" s="1594"/>
      <c r="BK26" s="1594"/>
      <c r="BL26" s="1594"/>
      <c r="BM26" s="1594"/>
      <c r="BN26" s="1594"/>
      <c r="BO26" s="1594"/>
      <c r="BP26" s="1594"/>
      <c r="BQ26" s="1594"/>
      <c r="BR26" s="1594"/>
      <c r="BS26" s="1594"/>
      <c r="BT26" s="1594"/>
      <c r="BU26" s="1594"/>
      <c r="BV26" s="1594"/>
      <c r="BW26" s="1594"/>
      <c r="BX26" s="1594"/>
      <c r="BY26" s="1594"/>
      <c r="BZ26" s="1594"/>
      <c r="CA26" s="1594"/>
      <c r="CB26" s="1594"/>
      <c r="CC26" s="1594"/>
      <c r="CD26" s="1594"/>
      <c r="CE26" s="1594"/>
      <c r="CF26" s="1594"/>
      <c r="CG26" s="1594"/>
      <c r="CH26" s="1594"/>
      <c r="CI26" s="1594"/>
      <c r="CJ26" s="1594"/>
      <c r="CK26" s="1594"/>
      <c r="CL26" s="1594"/>
      <c r="CM26" s="1594"/>
      <c r="CN26" s="1594"/>
      <c r="CO26" s="1594"/>
      <c r="CP26" s="1594"/>
      <c r="CQ26" s="1594"/>
      <c r="CR26" s="1594"/>
      <c r="CS26" s="1594"/>
      <c r="CT26" s="1594"/>
      <c r="CU26" s="1594"/>
      <c r="CV26" s="1594"/>
      <c r="CW26" s="1594"/>
      <c r="CX26" s="1594"/>
      <c r="CY26" s="1594"/>
      <c r="CZ26" s="1594"/>
      <c r="DA26" s="1594"/>
      <c r="DB26" s="1594"/>
      <c r="DC26" s="1594"/>
      <c r="DD26" s="1594"/>
      <c r="DE26" s="1594"/>
      <c r="DF26" s="1594"/>
      <c r="DG26" s="1594"/>
      <c r="DH26" s="1594"/>
      <c r="DI26" s="1594"/>
      <c r="DJ26" s="1594"/>
      <c r="DK26" s="1594"/>
      <c r="DL26" s="1594"/>
      <c r="DM26" s="1594"/>
      <c r="DN26" s="1594"/>
      <c r="DO26" s="1594"/>
      <c r="DP26" s="1594"/>
      <c r="DQ26" s="1594"/>
      <c r="DR26" s="1594"/>
      <c r="DS26" s="1594"/>
      <c r="DT26" s="1594"/>
      <c r="DU26" s="1594"/>
      <c r="DV26" s="1594"/>
      <c r="DW26" s="1594"/>
      <c r="DX26" s="1594"/>
      <c r="DY26" s="1594"/>
      <c r="DZ26" s="1594"/>
      <c r="EA26" s="1594"/>
      <c r="EB26" s="1594"/>
      <c r="EC26" s="1594"/>
      <c r="ED26" s="1594"/>
      <c r="EE26" s="1594"/>
      <c r="EF26" s="1594"/>
      <c r="EG26" s="1594"/>
      <c r="EH26" s="1594"/>
      <c r="EI26" s="1594"/>
      <c r="EJ26" s="1594"/>
      <c r="EK26" s="1594"/>
      <c r="EL26" s="1594"/>
      <c r="EM26" s="1594"/>
      <c r="EN26" s="1594"/>
      <c r="EO26" s="1594"/>
      <c r="EP26" s="1594"/>
      <c r="EQ26" s="1594"/>
      <c r="ER26" s="1594"/>
      <c r="ES26" s="1594"/>
      <c r="ET26" s="1594"/>
      <c r="EU26" s="1594"/>
      <c r="EV26" s="1594"/>
      <c r="EW26" s="1594"/>
      <c r="EX26" s="1594"/>
      <c r="EY26" s="1594"/>
      <c r="EZ26" s="1594"/>
      <c r="FA26" s="1594"/>
      <c r="FB26" s="1594"/>
      <c r="FC26" s="1594"/>
      <c r="FD26" s="1594"/>
      <c r="FE26" s="1594"/>
      <c r="FF26" s="1594"/>
      <c r="FG26" s="1594"/>
      <c r="FH26" s="1594"/>
      <c r="FI26" s="1594"/>
      <c r="FJ26" s="1594"/>
      <c r="FK26" s="1594"/>
      <c r="FL26" s="1594"/>
      <c r="FM26" s="1594"/>
      <c r="FN26" s="1594"/>
      <c r="FO26" s="1594"/>
      <c r="FP26" s="1594"/>
      <c r="FQ26" s="1594"/>
      <c r="FR26" s="1594"/>
      <c r="FS26" s="1594"/>
      <c r="FT26" s="1594"/>
      <c r="FU26" s="1594"/>
      <c r="FV26" s="1594"/>
      <c r="FW26" s="1594"/>
      <c r="FX26" s="1594"/>
      <c r="FY26" s="1594"/>
      <c r="FZ26" s="1594"/>
      <c r="GA26" s="1594"/>
      <c r="GB26" s="1594"/>
      <c r="GC26" s="1594"/>
      <c r="GD26" s="1594"/>
      <c r="GE26" s="1594"/>
      <c r="GF26" s="1594"/>
      <c r="GG26" s="1594"/>
      <c r="GH26" s="1594"/>
      <c r="GI26" s="1594"/>
      <c r="GJ26" s="1594"/>
      <c r="GK26" s="1594"/>
      <c r="GL26" s="1594"/>
      <c r="GM26" s="1594"/>
      <c r="GN26" s="1594"/>
      <c r="GO26" s="1594"/>
      <c r="GP26" s="1594"/>
      <c r="GQ26" s="1594"/>
      <c r="GR26" s="1594"/>
      <c r="GS26" s="1594"/>
      <c r="GT26" s="1594"/>
      <c r="GU26" s="1594"/>
      <c r="GV26" s="1594"/>
      <c r="GW26" s="1594"/>
      <c r="GX26" s="1594"/>
      <c r="GY26" s="1594"/>
      <c r="GZ26" s="1594"/>
      <c r="HA26" s="1594"/>
      <c r="HB26" s="1594"/>
      <c r="HC26" s="1594"/>
      <c r="HD26" s="1594"/>
      <c r="HE26" s="1594"/>
      <c r="HF26" s="1594"/>
      <c r="HG26" s="1594"/>
      <c r="HH26" s="1594"/>
      <c r="HI26" s="1594"/>
      <c r="HJ26" s="1594"/>
      <c r="HK26" s="1594"/>
      <c r="HL26" s="1594"/>
      <c r="HM26" s="1594"/>
      <c r="HN26" s="1594"/>
      <c r="HO26" s="1594"/>
      <c r="HP26" s="1594"/>
      <c r="HQ26" s="1594"/>
      <c r="HR26" s="1594"/>
      <c r="HS26" s="1594"/>
      <c r="HT26" s="1594"/>
      <c r="HU26" s="1594"/>
      <c r="HV26" s="1594"/>
      <c r="HW26" s="1594"/>
      <c r="HX26" s="1594"/>
      <c r="HY26" s="1594"/>
      <c r="HZ26" s="1594"/>
      <c r="IA26" s="1594"/>
      <c r="IB26" s="1594"/>
      <c r="IC26" s="1594"/>
      <c r="ID26" s="1594"/>
      <c r="IE26" s="1594"/>
      <c r="IF26" s="1594"/>
      <c r="IG26" s="1594"/>
      <c r="IH26" s="1594"/>
      <c r="II26" s="1594"/>
      <c r="IJ26" s="1594"/>
      <c r="IK26" s="1594"/>
      <c r="IL26" s="1594"/>
      <c r="IM26" s="1594"/>
      <c r="IN26" s="1594"/>
    </row>
  </sheetData>
  <sheetProtection/>
  <mergeCells count="23">
    <mergeCell ref="AB2:AB8"/>
    <mergeCell ref="N3:S4"/>
    <mergeCell ref="H3:M3"/>
    <mergeCell ref="G3:G8"/>
    <mergeCell ref="F3:F8"/>
    <mergeCell ref="E3:E8"/>
    <mergeCell ref="A3:A8"/>
    <mergeCell ref="A2:T2"/>
    <mergeCell ref="N5:P5"/>
    <mergeCell ref="Q5:S5"/>
    <mergeCell ref="N7:S7"/>
    <mergeCell ref="H4:H8"/>
    <mergeCell ref="I4:L4"/>
    <mergeCell ref="M4:M8"/>
    <mergeCell ref="B1:S1"/>
    <mergeCell ref="C5:C8"/>
    <mergeCell ref="D5:D8"/>
    <mergeCell ref="I5:I8"/>
    <mergeCell ref="J5:J8"/>
    <mergeCell ref="K5:K8"/>
    <mergeCell ref="L5:L8"/>
    <mergeCell ref="C3:D4"/>
    <mergeCell ref="B3:B8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r:id="rId1"/>
  <headerFooter alignWithMargins="0">
    <oddHeader>&amp;CСтраница &amp;P из &amp;N</oddHeader>
  </headerFooter>
  <colBreaks count="1" manualBreakCount="1">
    <brk id="19" max="1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"/>
  <sheetViews>
    <sheetView zoomScale="60" zoomScaleNormal="60" zoomScaleSheetLayoutView="90" workbookViewId="0" topLeftCell="A1">
      <selection activeCell="K15" sqref="K15"/>
    </sheetView>
  </sheetViews>
  <sheetFormatPr defaultColWidth="9.25390625" defaultRowHeight="12.75"/>
  <cols>
    <col min="1" max="1" width="10.625" style="1" customWidth="1"/>
    <col min="2" max="2" width="53.00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hidden="1" customWidth="1"/>
    <col min="8" max="8" width="8.375" style="3" hidden="1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hidden="1" customWidth="1"/>
    <col min="14" max="14" width="6.75390625" style="164" hidden="1" customWidth="1"/>
    <col min="15" max="15" width="11.125" style="2" customWidth="1"/>
    <col min="16" max="16" width="7.75390625" style="2" hidden="1" customWidth="1"/>
    <col min="17" max="17" width="7.25390625" style="164" hidden="1" customWidth="1"/>
    <col min="18" max="18" width="6.25390625" style="2" hidden="1" customWidth="1"/>
    <col min="19" max="19" width="7.00390625" style="2" hidden="1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7" width="0" style="2" hidden="1" customWidth="1"/>
    <col min="28" max="28" width="24.00390625" style="2" customWidth="1"/>
    <col min="29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 thickBot="1">
      <c r="B1" s="2082" t="s">
        <v>630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 thickBot="1">
      <c r="A2" s="2083" t="s">
        <v>600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B2" s="2088" t="s">
        <v>628</v>
      </c>
      <c r="AE2" s="1754"/>
      <c r="AF2" s="1754"/>
      <c r="AG2" s="1754"/>
      <c r="AH2" s="1754"/>
      <c r="AI2" s="1754"/>
      <c r="AJ2" s="1754"/>
    </row>
    <row r="3" spans="1:36" s="5" customFormat="1" ht="21" customHeight="1">
      <c r="A3" s="2086" t="s">
        <v>29</v>
      </c>
      <c r="B3" s="2087" t="s">
        <v>27</v>
      </c>
      <c r="C3" s="2090" t="s">
        <v>278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/>
      <c r="O3" s="2105"/>
      <c r="P3" s="2105"/>
      <c r="Q3" s="2105"/>
      <c r="R3" s="2105"/>
      <c r="S3" s="2106"/>
      <c r="AB3" s="2088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  <c r="AB4" s="2088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  <c r="AB5" s="2088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340">
        <v>1</v>
      </c>
      <c r="O6" s="6" t="s">
        <v>585</v>
      </c>
      <c r="P6" s="6" t="s">
        <v>586</v>
      </c>
      <c r="Q6" s="147">
        <v>3</v>
      </c>
      <c r="R6" s="7" t="s">
        <v>587</v>
      </c>
      <c r="S6" s="341" t="s">
        <v>588</v>
      </c>
      <c r="AB6" s="2088"/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/>
      <c r="O7" s="2070"/>
      <c r="P7" s="2070"/>
      <c r="Q7" s="2070"/>
      <c r="R7" s="2070"/>
      <c r="S7" s="2101"/>
      <c r="AB7" s="2088"/>
      <c r="AE7" s="1754"/>
      <c r="AF7" s="1754"/>
      <c r="AG7" s="1754"/>
      <c r="AH7" s="1754"/>
      <c r="AI7" s="1754"/>
      <c r="AJ7" s="1754"/>
    </row>
    <row r="8" spans="1:36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340">
        <v>7</v>
      </c>
      <c r="O8" s="52"/>
      <c r="P8" s="52">
        <v>9</v>
      </c>
      <c r="Q8" s="165">
        <v>15</v>
      </c>
      <c r="R8" s="52">
        <v>9</v>
      </c>
      <c r="S8" s="342">
        <v>8</v>
      </c>
      <c r="AB8" s="2088"/>
      <c r="AE8" s="1754"/>
      <c r="AF8" s="1754"/>
      <c r="AG8" s="1754" t="s">
        <v>32</v>
      </c>
      <c r="AH8" s="1754"/>
      <c r="AI8" s="1754"/>
      <c r="AJ8" s="1754"/>
    </row>
    <row r="9" spans="1:248" ht="18.75">
      <c r="A9" s="290" t="s">
        <v>125</v>
      </c>
      <c r="B9" s="262" t="s">
        <v>117</v>
      </c>
      <c r="C9" s="1563"/>
      <c r="D9" s="1564"/>
      <c r="E9" s="1565"/>
      <c r="F9" s="88"/>
      <c r="G9" s="1566">
        <v>3</v>
      </c>
      <c r="H9" s="286">
        <v>90</v>
      </c>
      <c r="I9" s="35"/>
      <c r="J9" s="271"/>
      <c r="K9" s="271"/>
      <c r="L9" s="271"/>
      <c r="M9" s="272"/>
      <c r="N9" s="151"/>
      <c r="O9" s="37"/>
      <c r="P9" s="26"/>
      <c r="Q9" s="149"/>
      <c r="R9" s="26"/>
      <c r="S9" s="23"/>
      <c r="T9" s="5"/>
      <c r="U9" s="5"/>
      <c r="V9" s="5"/>
      <c r="W9" s="1754" t="s">
        <v>627</v>
      </c>
      <c r="X9" s="1754" t="s">
        <v>626</v>
      </c>
      <c r="Y9" s="1754" t="s">
        <v>627</v>
      </c>
      <c r="Z9" s="1754" t="s">
        <v>627</v>
      </c>
      <c r="AA9" s="1754" t="s">
        <v>627</v>
      </c>
      <c r="AB9" s="1754" t="s">
        <v>627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9.5" thickBot="1">
      <c r="A10" s="290" t="s">
        <v>126</v>
      </c>
      <c r="B10" s="268" t="s">
        <v>121</v>
      </c>
      <c r="C10" s="1570"/>
      <c r="D10" s="21" t="s">
        <v>585</v>
      </c>
      <c r="E10" s="1571"/>
      <c r="F10" s="89"/>
      <c r="G10" s="1566">
        <v>1</v>
      </c>
      <c r="H10" s="286">
        <v>30</v>
      </c>
      <c r="I10" s="35">
        <v>10</v>
      </c>
      <c r="J10" s="21">
        <v>10</v>
      </c>
      <c r="K10" s="21"/>
      <c r="L10" s="21"/>
      <c r="M10" s="111">
        <v>20</v>
      </c>
      <c r="N10" s="1572"/>
      <c r="O10" s="1573">
        <v>1</v>
      </c>
      <c r="P10" s="26"/>
      <c r="Q10" s="149"/>
      <c r="R10" s="80"/>
      <c r="S10" s="81"/>
      <c r="T10" s="5"/>
      <c r="U10" s="5"/>
      <c r="V10" s="5"/>
      <c r="W10" s="1754" t="s">
        <v>627</v>
      </c>
      <c r="X10" s="1754" t="s">
        <v>626</v>
      </c>
      <c r="Y10" s="1754" t="s">
        <v>627</v>
      </c>
      <c r="Z10" s="1754" t="s">
        <v>627</v>
      </c>
      <c r="AA10" s="1754" t="s">
        <v>627</v>
      </c>
      <c r="AB10" s="1754" t="s">
        <v>627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31.5">
      <c r="A11" s="401" t="s">
        <v>130</v>
      </c>
      <c r="B11" s="1544" t="s">
        <v>211</v>
      </c>
      <c r="C11" s="1545"/>
      <c r="D11" s="1545" t="s">
        <v>589</v>
      </c>
      <c r="E11" s="1545"/>
      <c r="F11" s="1545"/>
      <c r="G11" s="1545">
        <v>4.5</v>
      </c>
      <c r="H11" s="1545"/>
      <c r="I11" s="1545"/>
      <c r="J11" s="1545"/>
      <c r="K11" s="1545"/>
      <c r="L11" s="1545"/>
      <c r="M11" s="1545"/>
      <c r="N11" s="406" t="s">
        <v>212</v>
      </c>
      <c r="O11" s="1545" t="s">
        <v>212</v>
      </c>
      <c r="P11" s="1545" t="s">
        <v>212</v>
      </c>
      <c r="Q11" s="406"/>
      <c r="R11" s="1545"/>
      <c r="S11" s="1546"/>
      <c r="T11" s="5"/>
      <c r="U11" s="5"/>
      <c r="V11" s="5"/>
      <c r="W11" s="1754" t="s">
        <v>626</v>
      </c>
      <c r="X11" s="1754" t="s">
        <v>626</v>
      </c>
      <c r="Y11" s="1754" t="s">
        <v>626</v>
      </c>
      <c r="Z11" s="1754" t="s">
        <v>627</v>
      </c>
      <c r="AA11" s="1754" t="s">
        <v>627</v>
      </c>
      <c r="AB11" s="1754" t="s">
        <v>627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290" t="s">
        <v>134</v>
      </c>
      <c r="B12" s="41" t="s">
        <v>41</v>
      </c>
      <c r="C12" s="32"/>
      <c r="D12" s="36"/>
      <c r="E12" s="112"/>
      <c r="F12" s="96"/>
      <c r="G12" s="92">
        <v>7</v>
      </c>
      <c r="H12" s="103">
        <v>210</v>
      </c>
      <c r="I12" s="31"/>
      <c r="J12" s="31"/>
      <c r="K12" s="32"/>
      <c r="L12" s="32"/>
      <c r="M12" s="33"/>
      <c r="N12" s="154"/>
      <c r="O12" s="34"/>
      <c r="P12" s="34"/>
      <c r="Q12" s="156"/>
      <c r="R12" s="34"/>
      <c r="S12" s="34"/>
      <c r="T12" s="1591"/>
      <c r="U12" s="1591"/>
      <c r="V12" s="1591"/>
      <c r="W12" s="1754" t="s">
        <v>627</v>
      </c>
      <c r="X12" s="1754" t="s">
        <v>626</v>
      </c>
      <c r="Y12" s="1754" t="s">
        <v>627</v>
      </c>
      <c r="Z12" s="1754" t="s">
        <v>627</v>
      </c>
      <c r="AA12" s="1754" t="s">
        <v>627</v>
      </c>
      <c r="AB12" s="1754" t="s">
        <v>627</v>
      </c>
      <c r="AC12" s="1591"/>
      <c r="AD12" s="1591"/>
      <c r="AE12" s="1591"/>
      <c r="AF12" s="1591"/>
      <c r="AG12" s="1591"/>
      <c r="AH12" s="1591"/>
      <c r="AI12" s="1591"/>
      <c r="AJ12" s="1591"/>
      <c r="AK12" s="1591"/>
      <c r="AL12" s="1591"/>
      <c r="AM12" s="1591"/>
      <c r="AN12" s="1591"/>
      <c r="AO12" s="1591"/>
      <c r="AP12" s="1591"/>
      <c r="AQ12" s="1591"/>
      <c r="AR12" s="1591"/>
      <c r="AS12" s="1591"/>
      <c r="AT12" s="1591"/>
      <c r="AU12" s="1591"/>
      <c r="AV12" s="1591"/>
      <c r="AW12" s="1591"/>
      <c r="AX12" s="1591"/>
      <c r="AY12" s="1591"/>
      <c r="AZ12" s="1591"/>
      <c r="BA12" s="1591"/>
      <c r="BB12" s="1591"/>
      <c r="BC12" s="1591"/>
      <c r="BD12" s="1591"/>
      <c r="BE12" s="1591"/>
      <c r="BF12" s="1591"/>
      <c r="BG12" s="1591"/>
      <c r="BH12" s="1591"/>
      <c r="BI12" s="1591"/>
      <c r="BJ12" s="1591"/>
      <c r="BK12" s="1591"/>
      <c r="BL12" s="1591"/>
      <c r="BM12" s="1591"/>
      <c r="BN12" s="1591"/>
      <c r="BO12" s="1591"/>
      <c r="BP12" s="1591"/>
      <c r="BQ12" s="1591"/>
      <c r="BR12" s="1591"/>
      <c r="BS12" s="1591"/>
      <c r="BT12" s="1591"/>
      <c r="BU12" s="1591"/>
      <c r="BV12" s="1591"/>
      <c r="BW12" s="1591"/>
      <c r="BX12" s="1591"/>
      <c r="BY12" s="1591"/>
      <c r="BZ12" s="1591"/>
      <c r="CA12" s="1591"/>
      <c r="CB12" s="1591"/>
      <c r="CC12" s="1591"/>
      <c r="CD12" s="1591"/>
      <c r="CE12" s="1591"/>
      <c r="CF12" s="1591"/>
      <c r="CG12" s="1591"/>
      <c r="CH12" s="1591"/>
      <c r="CI12" s="1591"/>
      <c r="CJ12" s="1591"/>
      <c r="CK12" s="1591"/>
      <c r="CL12" s="1591"/>
      <c r="CM12" s="1591"/>
      <c r="CN12" s="1591"/>
      <c r="CO12" s="1591"/>
      <c r="CP12" s="1591"/>
      <c r="CQ12" s="1591"/>
      <c r="CR12" s="1591"/>
      <c r="CS12" s="1591"/>
      <c r="CT12" s="1591"/>
      <c r="CU12" s="1591"/>
      <c r="CV12" s="1591"/>
      <c r="CW12" s="1591"/>
      <c r="CX12" s="1591"/>
      <c r="CY12" s="1591"/>
      <c r="CZ12" s="1591"/>
      <c r="DA12" s="1591"/>
      <c r="DB12" s="1591"/>
      <c r="DC12" s="1591"/>
      <c r="DD12" s="1591"/>
      <c r="DE12" s="1591"/>
      <c r="DF12" s="1591"/>
      <c r="DG12" s="1591"/>
      <c r="DH12" s="1591"/>
      <c r="DI12" s="1591"/>
      <c r="DJ12" s="1591"/>
      <c r="DK12" s="1591"/>
      <c r="DL12" s="1591"/>
      <c r="DM12" s="1591"/>
      <c r="DN12" s="1591"/>
      <c r="DO12" s="1591"/>
      <c r="DP12" s="1591"/>
      <c r="DQ12" s="1591"/>
      <c r="DR12" s="1591"/>
      <c r="DS12" s="1591"/>
      <c r="DT12" s="1591"/>
      <c r="DU12" s="1591"/>
      <c r="DV12" s="1591"/>
      <c r="DW12" s="1591"/>
      <c r="DX12" s="1591"/>
      <c r="DY12" s="1591"/>
      <c r="DZ12" s="1591"/>
      <c r="EA12" s="1591"/>
      <c r="EB12" s="1591"/>
      <c r="EC12" s="1591"/>
      <c r="ED12" s="1591"/>
      <c r="EE12" s="1591"/>
      <c r="EF12" s="1591"/>
      <c r="EG12" s="1591"/>
      <c r="EH12" s="1591"/>
      <c r="EI12" s="1591"/>
      <c r="EJ12" s="1591"/>
      <c r="EK12" s="1591"/>
      <c r="EL12" s="1591"/>
      <c r="EM12" s="1591"/>
      <c r="EN12" s="1591"/>
      <c r="EO12" s="1591"/>
      <c r="EP12" s="1591"/>
      <c r="EQ12" s="1591"/>
      <c r="ER12" s="1591"/>
      <c r="ES12" s="1591"/>
      <c r="ET12" s="1591"/>
      <c r="EU12" s="1591"/>
      <c r="EV12" s="1591"/>
      <c r="EW12" s="1591"/>
      <c r="EX12" s="1591"/>
      <c r="EY12" s="1591"/>
      <c r="EZ12" s="1591"/>
      <c r="FA12" s="1591"/>
      <c r="FB12" s="1591"/>
      <c r="FC12" s="1591"/>
      <c r="FD12" s="1591"/>
      <c r="FE12" s="1591"/>
      <c r="FF12" s="1591"/>
      <c r="FG12" s="1591"/>
      <c r="FH12" s="1591"/>
      <c r="FI12" s="1591"/>
      <c r="FJ12" s="1591"/>
      <c r="FK12" s="1591"/>
      <c r="FL12" s="1591"/>
      <c r="FM12" s="1591"/>
      <c r="FN12" s="1591"/>
      <c r="FO12" s="1591"/>
      <c r="FP12" s="1591"/>
      <c r="FQ12" s="1591"/>
      <c r="FR12" s="1591"/>
      <c r="FS12" s="1591"/>
      <c r="FT12" s="1591"/>
      <c r="FU12" s="1591"/>
      <c r="FV12" s="1591"/>
      <c r="FW12" s="1591"/>
      <c r="FX12" s="1591"/>
      <c r="FY12" s="1591"/>
      <c r="FZ12" s="1591"/>
      <c r="GA12" s="1591"/>
      <c r="GB12" s="1591"/>
      <c r="GC12" s="1591"/>
      <c r="GD12" s="1591"/>
      <c r="GE12" s="1591"/>
      <c r="GF12" s="1591"/>
      <c r="GG12" s="1591"/>
      <c r="GH12" s="1591"/>
      <c r="GI12" s="1591"/>
      <c r="GJ12" s="1591"/>
      <c r="GK12" s="1591"/>
      <c r="GL12" s="1591"/>
      <c r="GM12" s="1591"/>
      <c r="GN12" s="1591"/>
      <c r="GO12" s="1591"/>
      <c r="GP12" s="1591"/>
      <c r="GQ12" s="1591"/>
      <c r="GR12" s="1591"/>
      <c r="GS12" s="1591"/>
      <c r="GT12" s="1591"/>
      <c r="GU12" s="1591"/>
      <c r="GV12" s="1591"/>
      <c r="GW12" s="1591"/>
      <c r="GX12" s="1591"/>
      <c r="GY12" s="1591"/>
      <c r="GZ12" s="1591"/>
      <c r="HA12" s="1591"/>
      <c r="HB12" s="1591"/>
      <c r="HC12" s="1591"/>
      <c r="HD12" s="1591"/>
      <c r="HE12" s="1591"/>
      <c r="HF12" s="1591"/>
      <c r="HG12" s="1591"/>
      <c r="HH12" s="1591"/>
      <c r="HI12" s="1591"/>
      <c r="HJ12" s="1591"/>
      <c r="HK12" s="1591"/>
      <c r="HL12" s="1591"/>
      <c r="HM12" s="1591"/>
      <c r="HN12" s="1591"/>
      <c r="HO12" s="1591"/>
      <c r="HP12" s="1591"/>
      <c r="HQ12" s="1591"/>
      <c r="HR12" s="1591"/>
      <c r="HS12" s="1591"/>
      <c r="HT12" s="1591"/>
      <c r="HU12" s="1591"/>
      <c r="HV12" s="1591"/>
      <c r="HW12" s="1591"/>
      <c r="HX12" s="1591"/>
      <c r="HY12" s="1591"/>
      <c r="HZ12" s="1591"/>
      <c r="IA12" s="1591"/>
      <c r="IB12" s="1591"/>
      <c r="IC12" s="1591"/>
      <c r="ID12" s="1591"/>
      <c r="IE12" s="1591"/>
      <c r="IF12" s="1591"/>
      <c r="IG12" s="1591"/>
      <c r="IH12" s="1591"/>
      <c r="II12" s="1591"/>
      <c r="IJ12" s="1591"/>
      <c r="IK12" s="1591"/>
      <c r="IL12" s="1591"/>
      <c r="IM12" s="1591"/>
      <c r="IN12" s="1591"/>
    </row>
    <row r="13" spans="1:248" ht="18.75">
      <c r="A13" s="290" t="s">
        <v>244</v>
      </c>
      <c r="B13" s="66" t="s">
        <v>92</v>
      </c>
      <c r="C13" s="14"/>
      <c r="D13" s="14" t="s">
        <v>585</v>
      </c>
      <c r="E13" s="300"/>
      <c r="F13" s="1660"/>
      <c r="G13" s="93">
        <v>3.5</v>
      </c>
      <c r="H13" s="103">
        <v>105</v>
      </c>
      <c r="I13" s="35">
        <v>36</v>
      </c>
      <c r="J13" s="16">
        <v>18</v>
      </c>
      <c r="K13" s="14">
        <v>18</v>
      </c>
      <c r="L13" s="14"/>
      <c r="M13" s="35">
        <v>69</v>
      </c>
      <c r="N13" s="150"/>
      <c r="O13" s="22">
        <v>4</v>
      </c>
      <c r="P13" s="37"/>
      <c r="Q13" s="156"/>
      <c r="R13" s="1657"/>
      <c r="S13" s="1657"/>
      <c r="T13" s="1591"/>
      <c r="U13" s="1591"/>
      <c r="V13" s="1591"/>
      <c r="W13" s="1754" t="s">
        <v>627</v>
      </c>
      <c r="X13" s="1754" t="s">
        <v>626</v>
      </c>
      <c r="Y13" s="1754" t="s">
        <v>627</v>
      </c>
      <c r="Z13" s="1754" t="s">
        <v>627</v>
      </c>
      <c r="AA13" s="1754" t="s">
        <v>627</v>
      </c>
      <c r="AB13" s="1754" t="s">
        <v>627</v>
      </c>
      <c r="AC13" s="1591"/>
      <c r="AD13" s="1591"/>
      <c r="AE13" s="1591"/>
      <c r="AF13" s="1591"/>
      <c r="AG13" s="1591"/>
      <c r="AH13" s="1591"/>
      <c r="AI13" s="1591"/>
      <c r="AJ13" s="1591"/>
      <c r="AK13" s="1591"/>
      <c r="AL13" s="1591"/>
      <c r="AM13" s="1591"/>
      <c r="AN13" s="1591"/>
      <c r="AO13" s="1591"/>
      <c r="AP13" s="1591"/>
      <c r="AQ13" s="1591"/>
      <c r="AR13" s="1591"/>
      <c r="AS13" s="1591"/>
      <c r="AT13" s="1591"/>
      <c r="AU13" s="1591"/>
      <c r="AV13" s="1591"/>
      <c r="AW13" s="1591"/>
      <c r="AX13" s="1591"/>
      <c r="AY13" s="1591"/>
      <c r="AZ13" s="1591"/>
      <c r="BA13" s="1591"/>
      <c r="BB13" s="1591"/>
      <c r="BC13" s="1591"/>
      <c r="BD13" s="1591"/>
      <c r="BE13" s="1591"/>
      <c r="BF13" s="1591"/>
      <c r="BG13" s="1591"/>
      <c r="BH13" s="1591"/>
      <c r="BI13" s="1591"/>
      <c r="BJ13" s="1591"/>
      <c r="BK13" s="1591"/>
      <c r="BL13" s="1591"/>
      <c r="BM13" s="1591"/>
      <c r="BN13" s="1591"/>
      <c r="BO13" s="1591"/>
      <c r="BP13" s="1591"/>
      <c r="BQ13" s="1591"/>
      <c r="BR13" s="1591"/>
      <c r="BS13" s="1591"/>
      <c r="BT13" s="1591"/>
      <c r="BU13" s="1591"/>
      <c r="BV13" s="1591"/>
      <c r="BW13" s="1591"/>
      <c r="BX13" s="1591"/>
      <c r="BY13" s="1591"/>
      <c r="BZ13" s="1591"/>
      <c r="CA13" s="1591"/>
      <c r="CB13" s="1591"/>
      <c r="CC13" s="1591"/>
      <c r="CD13" s="1591"/>
      <c r="CE13" s="1591"/>
      <c r="CF13" s="1591"/>
      <c r="CG13" s="1591"/>
      <c r="CH13" s="1591"/>
      <c r="CI13" s="1591"/>
      <c r="CJ13" s="1591"/>
      <c r="CK13" s="1591"/>
      <c r="CL13" s="1591"/>
      <c r="CM13" s="1591"/>
      <c r="CN13" s="1591"/>
      <c r="CO13" s="1591"/>
      <c r="CP13" s="1591"/>
      <c r="CQ13" s="1591"/>
      <c r="CR13" s="1591"/>
      <c r="CS13" s="1591"/>
      <c r="CT13" s="1591"/>
      <c r="CU13" s="1591"/>
      <c r="CV13" s="1591"/>
      <c r="CW13" s="1591"/>
      <c r="CX13" s="1591"/>
      <c r="CY13" s="1591"/>
      <c r="CZ13" s="1591"/>
      <c r="DA13" s="1591"/>
      <c r="DB13" s="1591"/>
      <c r="DC13" s="1591"/>
      <c r="DD13" s="1591"/>
      <c r="DE13" s="1591"/>
      <c r="DF13" s="1591"/>
      <c r="DG13" s="1591"/>
      <c r="DH13" s="1591"/>
      <c r="DI13" s="1591"/>
      <c r="DJ13" s="1591"/>
      <c r="DK13" s="1591"/>
      <c r="DL13" s="1591"/>
      <c r="DM13" s="1591"/>
      <c r="DN13" s="1591"/>
      <c r="DO13" s="1591"/>
      <c r="DP13" s="1591"/>
      <c r="DQ13" s="1591"/>
      <c r="DR13" s="1591"/>
      <c r="DS13" s="1591"/>
      <c r="DT13" s="1591"/>
      <c r="DU13" s="1591"/>
      <c r="DV13" s="1591"/>
      <c r="DW13" s="1591"/>
      <c r="DX13" s="1591"/>
      <c r="DY13" s="1591"/>
      <c r="DZ13" s="1591"/>
      <c r="EA13" s="1591"/>
      <c r="EB13" s="1591"/>
      <c r="EC13" s="1591"/>
      <c r="ED13" s="1591"/>
      <c r="EE13" s="1591"/>
      <c r="EF13" s="1591"/>
      <c r="EG13" s="1591"/>
      <c r="EH13" s="1591"/>
      <c r="EI13" s="1591"/>
      <c r="EJ13" s="1591"/>
      <c r="EK13" s="1591"/>
      <c r="EL13" s="1591"/>
      <c r="EM13" s="1591"/>
      <c r="EN13" s="1591"/>
      <c r="EO13" s="1591"/>
      <c r="EP13" s="1591"/>
      <c r="EQ13" s="1591"/>
      <c r="ER13" s="1591"/>
      <c r="ES13" s="1591"/>
      <c r="ET13" s="1591"/>
      <c r="EU13" s="1591"/>
      <c r="EV13" s="1591"/>
      <c r="EW13" s="1591"/>
      <c r="EX13" s="1591"/>
      <c r="EY13" s="1591"/>
      <c r="EZ13" s="1591"/>
      <c r="FA13" s="1591"/>
      <c r="FB13" s="1591"/>
      <c r="FC13" s="1591"/>
      <c r="FD13" s="1591"/>
      <c r="FE13" s="1591"/>
      <c r="FF13" s="1591"/>
      <c r="FG13" s="1591"/>
      <c r="FH13" s="1591"/>
      <c r="FI13" s="1591"/>
      <c r="FJ13" s="1591"/>
      <c r="FK13" s="1591"/>
      <c r="FL13" s="1591"/>
      <c r="FM13" s="1591"/>
      <c r="FN13" s="1591"/>
      <c r="FO13" s="1591"/>
      <c r="FP13" s="1591"/>
      <c r="FQ13" s="1591"/>
      <c r="FR13" s="1591"/>
      <c r="FS13" s="1591"/>
      <c r="FT13" s="1591"/>
      <c r="FU13" s="1591"/>
      <c r="FV13" s="1591"/>
      <c r="FW13" s="1591"/>
      <c r="FX13" s="1591"/>
      <c r="FY13" s="1591"/>
      <c r="FZ13" s="1591"/>
      <c r="GA13" s="1591"/>
      <c r="GB13" s="1591"/>
      <c r="GC13" s="1591"/>
      <c r="GD13" s="1591"/>
      <c r="GE13" s="1591"/>
      <c r="GF13" s="1591"/>
      <c r="GG13" s="1591"/>
      <c r="GH13" s="1591"/>
      <c r="GI13" s="1591"/>
      <c r="GJ13" s="1591"/>
      <c r="GK13" s="1591"/>
      <c r="GL13" s="1591"/>
      <c r="GM13" s="1591"/>
      <c r="GN13" s="1591"/>
      <c r="GO13" s="1591"/>
      <c r="GP13" s="1591"/>
      <c r="GQ13" s="1591"/>
      <c r="GR13" s="1591"/>
      <c r="GS13" s="1591"/>
      <c r="GT13" s="1591"/>
      <c r="GU13" s="1591"/>
      <c r="GV13" s="1591"/>
      <c r="GW13" s="1591"/>
      <c r="GX13" s="1591"/>
      <c r="GY13" s="1591"/>
      <c r="GZ13" s="1591"/>
      <c r="HA13" s="1591"/>
      <c r="HB13" s="1591"/>
      <c r="HC13" s="1591"/>
      <c r="HD13" s="1591"/>
      <c r="HE13" s="1591"/>
      <c r="HF13" s="1591"/>
      <c r="HG13" s="1591"/>
      <c r="HH13" s="1591"/>
      <c r="HI13" s="1591"/>
      <c r="HJ13" s="1591"/>
      <c r="HK13" s="1591"/>
      <c r="HL13" s="1591"/>
      <c r="HM13" s="1591"/>
      <c r="HN13" s="1591"/>
      <c r="HO13" s="1591"/>
      <c r="HP13" s="1591"/>
      <c r="HQ13" s="1591"/>
      <c r="HR13" s="1591"/>
      <c r="HS13" s="1591"/>
      <c r="HT13" s="1591"/>
      <c r="HU13" s="1591"/>
      <c r="HV13" s="1591"/>
      <c r="HW13" s="1591"/>
      <c r="HX13" s="1591"/>
      <c r="HY13" s="1591"/>
      <c r="HZ13" s="1591"/>
      <c r="IA13" s="1591"/>
      <c r="IB13" s="1591"/>
      <c r="IC13" s="1591"/>
      <c r="ID13" s="1591"/>
      <c r="IE13" s="1591"/>
      <c r="IF13" s="1591"/>
      <c r="IG13" s="1591"/>
      <c r="IH13" s="1591"/>
      <c r="II13" s="1591"/>
      <c r="IJ13" s="1591"/>
      <c r="IK13" s="1591"/>
      <c r="IL13" s="1591"/>
      <c r="IM13" s="1591"/>
      <c r="IN13" s="1591"/>
    </row>
    <row r="14" spans="1:248" ht="30.75">
      <c r="A14" s="290" t="s">
        <v>138</v>
      </c>
      <c r="B14" s="41" t="s">
        <v>272</v>
      </c>
      <c r="C14" s="46"/>
      <c r="D14" s="46"/>
      <c r="E14" s="301"/>
      <c r="F14" s="98"/>
      <c r="G14" s="92">
        <v>7</v>
      </c>
      <c r="H14" s="103">
        <v>210</v>
      </c>
      <c r="I14" s="242"/>
      <c r="J14" s="242"/>
      <c r="K14" s="243"/>
      <c r="L14" s="243"/>
      <c r="M14" s="53"/>
      <c r="N14" s="154"/>
      <c r="O14" s="34"/>
      <c r="P14" s="34"/>
      <c r="Q14" s="156"/>
      <c r="R14" s="34"/>
      <c r="S14" s="34"/>
      <c r="T14" s="1591"/>
      <c r="U14" s="1591"/>
      <c r="V14" s="1591"/>
      <c r="W14" s="1754" t="s">
        <v>627</v>
      </c>
      <c r="X14" s="1754" t="s">
        <v>626</v>
      </c>
      <c r="Y14" s="1754" t="s">
        <v>627</v>
      </c>
      <c r="Z14" s="1754" t="s">
        <v>627</v>
      </c>
      <c r="AA14" s="1754" t="s">
        <v>627</v>
      </c>
      <c r="AB14" s="1754" t="s">
        <v>627</v>
      </c>
      <c r="AC14" s="1591"/>
      <c r="AD14" s="1591"/>
      <c r="AE14" s="1591"/>
      <c r="AF14" s="1591"/>
      <c r="AG14" s="1591"/>
      <c r="AH14" s="1591"/>
      <c r="AI14" s="1591"/>
      <c r="AJ14" s="1591"/>
      <c r="AK14" s="1591"/>
      <c r="AL14" s="1591"/>
      <c r="AM14" s="1591"/>
      <c r="AN14" s="1591"/>
      <c r="AO14" s="1591"/>
      <c r="AP14" s="1591"/>
      <c r="AQ14" s="1591"/>
      <c r="AR14" s="1591"/>
      <c r="AS14" s="1591"/>
      <c r="AT14" s="1591"/>
      <c r="AU14" s="1591"/>
      <c r="AV14" s="1591"/>
      <c r="AW14" s="1591"/>
      <c r="AX14" s="1591"/>
      <c r="AY14" s="1591"/>
      <c r="AZ14" s="1591"/>
      <c r="BA14" s="1591"/>
      <c r="BB14" s="1591"/>
      <c r="BC14" s="1591"/>
      <c r="BD14" s="1591"/>
      <c r="BE14" s="1591"/>
      <c r="BF14" s="1591"/>
      <c r="BG14" s="1591"/>
      <c r="BH14" s="1591"/>
      <c r="BI14" s="1591"/>
      <c r="BJ14" s="1591"/>
      <c r="BK14" s="1591"/>
      <c r="BL14" s="1591"/>
      <c r="BM14" s="1591"/>
      <c r="BN14" s="1591"/>
      <c r="BO14" s="1591"/>
      <c r="BP14" s="1591"/>
      <c r="BQ14" s="1591"/>
      <c r="BR14" s="1591"/>
      <c r="BS14" s="1591"/>
      <c r="BT14" s="1591"/>
      <c r="BU14" s="1591"/>
      <c r="BV14" s="1591"/>
      <c r="BW14" s="1591"/>
      <c r="BX14" s="1591"/>
      <c r="BY14" s="1591"/>
      <c r="BZ14" s="1591"/>
      <c r="CA14" s="1591"/>
      <c r="CB14" s="1591"/>
      <c r="CC14" s="1591"/>
      <c r="CD14" s="1591"/>
      <c r="CE14" s="1591"/>
      <c r="CF14" s="1591"/>
      <c r="CG14" s="1591"/>
      <c r="CH14" s="1591"/>
      <c r="CI14" s="1591"/>
      <c r="CJ14" s="1591"/>
      <c r="CK14" s="1591"/>
      <c r="CL14" s="1591"/>
      <c r="CM14" s="1591"/>
      <c r="CN14" s="1591"/>
      <c r="CO14" s="1591"/>
      <c r="CP14" s="1591"/>
      <c r="CQ14" s="1591"/>
      <c r="CR14" s="1591"/>
      <c r="CS14" s="1591"/>
      <c r="CT14" s="1591"/>
      <c r="CU14" s="1591"/>
      <c r="CV14" s="1591"/>
      <c r="CW14" s="1591"/>
      <c r="CX14" s="1591"/>
      <c r="CY14" s="1591"/>
      <c r="CZ14" s="1591"/>
      <c r="DA14" s="1591"/>
      <c r="DB14" s="1591"/>
      <c r="DC14" s="1591"/>
      <c r="DD14" s="1591"/>
      <c r="DE14" s="1591"/>
      <c r="DF14" s="1591"/>
      <c r="DG14" s="1591"/>
      <c r="DH14" s="1591"/>
      <c r="DI14" s="1591"/>
      <c r="DJ14" s="1591"/>
      <c r="DK14" s="1591"/>
      <c r="DL14" s="1591"/>
      <c r="DM14" s="1591"/>
      <c r="DN14" s="1591"/>
      <c r="DO14" s="1591"/>
      <c r="DP14" s="1591"/>
      <c r="DQ14" s="1591"/>
      <c r="DR14" s="1591"/>
      <c r="DS14" s="1591"/>
      <c r="DT14" s="1591"/>
      <c r="DU14" s="1591"/>
      <c r="DV14" s="1591"/>
      <c r="DW14" s="1591"/>
      <c r="DX14" s="1591"/>
      <c r="DY14" s="1591"/>
      <c r="DZ14" s="1591"/>
      <c r="EA14" s="1591"/>
      <c r="EB14" s="1591"/>
      <c r="EC14" s="1591"/>
      <c r="ED14" s="1591"/>
      <c r="EE14" s="1591"/>
      <c r="EF14" s="1591"/>
      <c r="EG14" s="1591"/>
      <c r="EH14" s="1591"/>
      <c r="EI14" s="1591"/>
      <c r="EJ14" s="1591"/>
      <c r="EK14" s="1591"/>
      <c r="EL14" s="1591"/>
      <c r="EM14" s="1591"/>
      <c r="EN14" s="1591"/>
      <c r="EO14" s="1591"/>
      <c r="EP14" s="1591"/>
      <c r="EQ14" s="1591"/>
      <c r="ER14" s="1591"/>
      <c r="ES14" s="1591"/>
      <c r="ET14" s="1591"/>
      <c r="EU14" s="1591"/>
      <c r="EV14" s="1591"/>
      <c r="EW14" s="1591"/>
      <c r="EX14" s="1591"/>
      <c r="EY14" s="1591"/>
      <c r="EZ14" s="1591"/>
      <c r="FA14" s="1591"/>
      <c r="FB14" s="1591"/>
      <c r="FC14" s="1591"/>
      <c r="FD14" s="1591"/>
      <c r="FE14" s="1591"/>
      <c r="FF14" s="1591"/>
      <c r="FG14" s="1591"/>
      <c r="FH14" s="1591"/>
      <c r="FI14" s="1591"/>
      <c r="FJ14" s="1591"/>
      <c r="FK14" s="1591"/>
      <c r="FL14" s="1591"/>
      <c r="FM14" s="1591"/>
      <c r="FN14" s="1591"/>
      <c r="FO14" s="1591"/>
      <c r="FP14" s="1591"/>
      <c r="FQ14" s="1591"/>
      <c r="FR14" s="1591"/>
      <c r="FS14" s="1591"/>
      <c r="FT14" s="1591"/>
      <c r="FU14" s="1591"/>
      <c r="FV14" s="1591"/>
      <c r="FW14" s="1591"/>
      <c r="FX14" s="1591"/>
      <c r="FY14" s="1591"/>
      <c r="FZ14" s="1591"/>
      <c r="GA14" s="1591"/>
      <c r="GB14" s="1591"/>
      <c r="GC14" s="1591"/>
      <c r="GD14" s="1591"/>
      <c r="GE14" s="1591"/>
      <c r="GF14" s="1591"/>
      <c r="GG14" s="1591"/>
      <c r="GH14" s="1591"/>
      <c r="GI14" s="1591"/>
      <c r="GJ14" s="1591"/>
      <c r="GK14" s="1591"/>
      <c r="GL14" s="1591"/>
      <c r="GM14" s="1591"/>
      <c r="GN14" s="1591"/>
      <c r="GO14" s="1591"/>
      <c r="GP14" s="1591"/>
      <c r="GQ14" s="1591"/>
      <c r="GR14" s="1591"/>
      <c r="GS14" s="1591"/>
      <c r="GT14" s="1591"/>
      <c r="GU14" s="1591"/>
      <c r="GV14" s="1591"/>
      <c r="GW14" s="1591"/>
      <c r="GX14" s="1591"/>
      <c r="GY14" s="1591"/>
      <c r="GZ14" s="1591"/>
      <c r="HA14" s="1591"/>
      <c r="HB14" s="1591"/>
      <c r="HC14" s="1591"/>
      <c r="HD14" s="1591"/>
      <c r="HE14" s="1591"/>
      <c r="HF14" s="1591"/>
      <c r="HG14" s="1591"/>
      <c r="HH14" s="1591"/>
      <c r="HI14" s="1591"/>
      <c r="HJ14" s="1591"/>
      <c r="HK14" s="1591"/>
      <c r="HL14" s="1591"/>
      <c r="HM14" s="1591"/>
      <c r="HN14" s="1591"/>
      <c r="HO14" s="1591"/>
      <c r="HP14" s="1591"/>
      <c r="HQ14" s="1591"/>
      <c r="HR14" s="1591"/>
      <c r="HS14" s="1591"/>
      <c r="HT14" s="1591"/>
      <c r="HU14" s="1591"/>
      <c r="HV14" s="1591"/>
      <c r="HW14" s="1591"/>
      <c r="HX14" s="1591"/>
      <c r="HY14" s="1591"/>
      <c r="HZ14" s="1591"/>
      <c r="IA14" s="1591"/>
      <c r="IB14" s="1591"/>
      <c r="IC14" s="1591"/>
      <c r="ID14" s="1591"/>
      <c r="IE14" s="1591"/>
      <c r="IF14" s="1591"/>
      <c r="IG14" s="1591"/>
      <c r="IH14" s="1591"/>
      <c r="II14" s="1591"/>
      <c r="IJ14" s="1591"/>
      <c r="IK14" s="1591"/>
      <c r="IL14" s="1591"/>
      <c r="IM14" s="1591"/>
      <c r="IN14" s="1591"/>
    </row>
    <row r="15" spans="1:248" ht="18.75">
      <c r="A15" s="290" t="s">
        <v>162</v>
      </c>
      <c r="B15" s="66" t="s">
        <v>53</v>
      </c>
      <c r="C15" s="46" t="s">
        <v>585</v>
      </c>
      <c r="D15" s="46"/>
      <c r="E15" s="301"/>
      <c r="F15" s="98"/>
      <c r="G15" s="93">
        <v>5</v>
      </c>
      <c r="H15" s="103">
        <v>150</v>
      </c>
      <c r="I15" s="31">
        <v>54</v>
      </c>
      <c r="J15" s="31">
        <v>27</v>
      </c>
      <c r="K15" s="32">
        <v>27</v>
      </c>
      <c r="L15" s="32"/>
      <c r="M15" s="33">
        <v>96</v>
      </c>
      <c r="N15" s="154"/>
      <c r="O15" s="65">
        <v>6</v>
      </c>
      <c r="P15" s="34"/>
      <c r="Q15" s="156"/>
      <c r="R15" s="34"/>
      <c r="S15" s="34"/>
      <c r="T15" s="1591"/>
      <c r="U15" s="1591"/>
      <c r="V15" s="1591"/>
      <c r="W15" s="1754" t="s">
        <v>627</v>
      </c>
      <c r="X15" s="1754" t="s">
        <v>626</v>
      </c>
      <c r="Y15" s="1754" t="s">
        <v>627</v>
      </c>
      <c r="Z15" s="1754" t="s">
        <v>627</v>
      </c>
      <c r="AA15" s="1754" t="s">
        <v>627</v>
      </c>
      <c r="AB15" s="1754" t="s">
        <v>627</v>
      </c>
      <c r="AC15" s="1591"/>
      <c r="AD15" s="1591"/>
      <c r="AE15" s="1591"/>
      <c r="AF15" s="1591"/>
      <c r="AG15" s="1591"/>
      <c r="AH15" s="1591"/>
      <c r="AI15" s="1591"/>
      <c r="AJ15" s="1591"/>
      <c r="AK15" s="1591"/>
      <c r="AL15" s="1591"/>
      <c r="AM15" s="1591"/>
      <c r="AN15" s="1591"/>
      <c r="AO15" s="1591"/>
      <c r="AP15" s="1591"/>
      <c r="AQ15" s="1591"/>
      <c r="AR15" s="1591"/>
      <c r="AS15" s="1591"/>
      <c r="AT15" s="1591"/>
      <c r="AU15" s="1591"/>
      <c r="AV15" s="1591"/>
      <c r="AW15" s="1591"/>
      <c r="AX15" s="1591"/>
      <c r="AY15" s="1591"/>
      <c r="AZ15" s="1591"/>
      <c r="BA15" s="1591"/>
      <c r="BB15" s="1591"/>
      <c r="BC15" s="1591"/>
      <c r="BD15" s="1591"/>
      <c r="BE15" s="1591"/>
      <c r="BF15" s="1591"/>
      <c r="BG15" s="1591"/>
      <c r="BH15" s="1591"/>
      <c r="BI15" s="1591"/>
      <c r="BJ15" s="1591"/>
      <c r="BK15" s="1591"/>
      <c r="BL15" s="1591"/>
      <c r="BM15" s="1591"/>
      <c r="BN15" s="1591"/>
      <c r="BO15" s="1591"/>
      <c r="BP15" s="1591"/>
      <c r="BQ15" s="1591"/>
      <c r="BR15" s="1591"/>
      <c r="BS15" s="1591"/>
      <c r="BT15" s="1591"/>
      <c r="BU15" s="1591"/>
      <c r="BV15" s="1591"/>
      <c r="BW15" s="1591"/>
      <c r="BX15" s="1591"/>
      <c r="BY15" s="1591"/>
      <c r="BZ15" s="1591"/>
      <c r="CA15" s="1591"/>
      <c r="CB15" s="1591"/>
      <c r="CC15" s="1591"/>
      <c r="CD15" s="1591"/>
      <c r="CE15" s="1591"/>
      <c r="CF15" s="1591"/>
      <c r="CG15" s="1591"/>
      <c r="CH15" s="1591"/>
      <c r="CI15" s="1591"/>
      <c r="CJ15" s="1591"/>
      <c r="CK15" s="1591"/>
      <c r="CL15" s="1591"/>
      <c r="CM15" s="1591"/>
      <c r="CN15" s="1591"/>
      <c r="CO15" s="1591"/>
      <c r="CP15" s="1591"/>
      <c r="CQ15" s="1591"/>
      <c r="CR15" s="1591"/>
      <c r="CS15" s="1591"/>
      <c r="CT15" s="1591"/>
      <c r="CU15" s="1591"/>
      <c r="CV15" s="1591"/>
      <c r="CW15" s="1591"/>
      <c r="CX15" s="1591"/>
      <c r="CY15" s="1591"/>
      <c r="CZ15" s="1591"/>
      <c r="DA15" s="1591"/>
      <c r="DB15" s="1591"/>
      <c r="DC15" s="1591"/>
      <c r="DD15" s="1591"/>
      <c r="DE15" s="1591"/>
      <c r="DF15" s="1591"/>
      <c r="DG15" s="1591"/>
      <c r="DH15" s="1591"/>
      <c r="DI15" s="1591"/>
      <c r="DJ15" s="1591"/>
      <c r="DK15" s="1591"/>
      <c r="DL15" s="1591"/>
      <c r="DM15" s="1591"/>
      <c r="DN15" s="1591"/>
      <c r="DO15" s="1591"/>
      <c r="DP15" s="1591"/>
      <c r="DQ15" s="1591"/>
      <c r="DR15" s="1591"/>
      <c r="DS15" s="1591"/>
      <c r="DT15" s="1591"/>
      <c r="DU15" s="1591"/>
      <c r="DV15" s="1591"/>
      <c r="DW15" s="1591"/>
      <c r="DX15" s="1591"/>
      <c r="DY15" s="1591"/>
      <c r="DZ15" s="1591"/>
      <c r="EA15" s="1591"/>
      <c r="EB15" s="1591"/>
      <c r="EC15" s="1591"/>
      <c r="ED15" s="1591"/>
      <c r="EE15" s="1591"/>
      <c r="EF15" s="1591"/>
      <c r="EG15" s="1591"/>
      <c r="EH15" s="1591"/>
      <c r="EI15" s="1591"/>
      <c r="EJ15" s="1591"/>
      <c r="EK15" s="1591"/>
      <c r="EL15" s="1591"/>
      <c r="EM15" s="1591"/>
      <c r="EN15" s="1591"/>
      <c r="EO15" s="1591"/>
      <c r="EP15" s="1591"/>
      <c r="EQ15" s="1591"/>
      <c r="ER15" s="1591"/>
      <c r="ES15" s="1591"/>
      <c r="ET15" s="1591"/>
      <c r="EU15" s="1591"/>
      <c r="EV15" s="1591"/>
      <c r="EW15" s="1591"/>
      <c r="EX15" s="1591"/>
      <c r="EY15" s="1591"/>
      <c r="EZ15" s="1591"/>
      <c r="FA15" s="1591"/>
      <c r="FB15" s="1591"/>
      <c r="FC15" s="1591"/>
      <c r="FD15" s="1591"/>
      <c r="FE15" s="1591"/>
      <c r="FF15" s="1591"/>
      <c r="FG15" s="1591"/>
      <c r="FH15" s="1591"/>
      <c r="FI15" s="1591"/>
      <c r="FJ15" s="1591"/>
      <c r="FK15" s="1591"/>
      <c r="FL15" s="1591"/>
      <c r="FM15" s="1591"/>
      <c r="FN15" s="1591"/>
      <c r="FO15" s="1591"/>
      <c r="FP15" s="1591"/>
      <c r="FQ15" s="1591"/>
      <c r="FR15" s="1591"/>
      <c r="FS15" s="1591"/>
      <c r="FT15" s="1591"/>
      <c r="FU15" s="1591"/>
      <c r="FV15" s="1591"/>
      <c r="FW15" s="1591"/>
      <c r="FX15" s="1591"/>
      <c r="FY15" s="1591"/>
      <c r="FZ15" s="1591"/>
      <c r="GA15" s="1591"/>
      <c r="GB15" s="1591"/>
      <c r="GC15" s="1591"/>
      <c r="GD15" s="1591"/>
      <c r="GE15" s="1591"/>
      <c r="GF15" s="1591"/>
      <c r="GG15" s="1591"/>
      <c r="GH15" s="1591"/>
      <c r="GI15" s="1591"/>
      <c r="GJ15" s="1591"/>
      <c r="GK15" s="1591"/>
      <c r="GL15" s="1591"/>
      <c r="GM15" s="1591"/>
      <c r="GN15" s="1591"/>
      <c r="GO15" s="1591"/>
      <c r="GP15" s="1591"/>
      <c r="GQ15" s="1591"/>
      <c r="GR15" s="1591"/>
      <c r="GS15" s="1591"/>
      <c r="GT15" s="1591"/>
      <c r="GU15" s="1591"/>
      <c r="GV15" s="1591"/>
      <c r="GW15" s="1591"/>
      <c r="GX15" s="1591"/>
      <c r="GY15" s="1591"/>
      <c r="GZ15" s="1591"/>
      <c r="HA15" s="1591"/>
      <c r="HB15" s="1591"/>
      <c r="HC15" s="1591"/>
      <c r="HD15" s="1591"/>
      <c r="HE15" s="1591"/>
      <c r="HF15" s="1591"/>
      <c r="HG15" s="1591"/>
      <c r="HH15" s="1591"/>
      <c r="HI15" s="1591"/>
      <c r="HJ15" s="1591"/>
      <c r="HK15" s="1591"/>
      <c r="HL15" s="1591"/>
      <c r="HM15" s="1591"/>
      <c r="HN15" s="1591"/>
      <c r="HO15" s="1591"/>
      <c r="HP15" s="1591"/>
      <c r="HQ15" s="1591"/>
      <c r="HR15" s="1591"/>
      <c r="HS15" s="1591"/>
      <c r="HT15" s="1591"/>
      <c r="HU15" s="1591"/>
      <c r="HV15" s="1591"/>
      <c r="HW15" s="1591"/>
      <c r="HX15" s="1591"/>
      <c r="HY15" s="1591"/>
      <c r="HZ15" s="1591"/>
      <c r="IA15" s="1591"/>
      <c r="IB15" s="1591"/>
      <c r="IC15" s="1591"/>
      <c r="ID15" s="1591"/>
      <c r="IE15" s="1591"/>
      <c r="IF15" s="1591"/>
      <c r="IG15" s="1591"/>
      <c r="IH15" s="1591"/>
      <c r="II15" s="1591"/>
      <c r="IJ15" s="1591"/>
      <c r="IK15" s="1591"/>
      <c r="IL15" s="1591"/>
      <c r="IM15" s="1591"/>
      <c r="IN15" s="1591"/>
    </row>
    <row r="16" spans="1:248" ht="27.75">
      <c r="A16" s="290" t="s">
        <v>142</v>
      </c>
      <c r="B16" s="40" t="s">
        <v>273</v>
      </c>
      <c r="C16" s="15"/>
      <c r="D16" s="15"/>
      <c r="E16" s="97"/>
      <c r="F16" s="94"/>
      <c r="G16" s="92">
        <v>9.5</v>
      </c>
      <c r="H16" s="114">
        <v>285</v>
      </c>
      <c r="I16" s="242"/>
      <c r="J16" s="458"/>
      <c r="K16" s="459"/>
      <c r="L16" s="459"/>
      <c r="M16" s="8"/>
      <c r="N16" s="150"/>
      <c r="O16" s="37"/>
      <c r="P16" s="37"/>
      <c r="Q16" s="156"/>
      <c r="R16" s="1657"/>
      <c r="S16" s="1657"/>
      <c r="T16" s="1591"/>
      <c r="U16" s="1591"/>
      <c r="V16" s="1591"/>
      <c r="W16" s="1754" t="s">
        <v>626</v>
      </c>
      <c r="X16" s="1754" t="s">
        <v>626</v>
      </c>
      <c r="Y16" s="1754" t="s">
        <v>627</v>
      </c>
      <c r="Z16" s="1754" t="s">
        <v>627</v>
      </c>
      <c r="AA16" s="1754" t="s">
        <v>627</v>
      </c>
      <c r="AB16" s="1754" t="s">
        <v>627</v>
      </c>
      <c r="AC16" s="1591"/>
      <c r="AD16" s="1591"/>
      <c r="AE16" s="1591"/>
      <c r="AF16" s="1591"/>
      <c r="AG16" s="1591"/>
      <c r="AH16" s="1591"/>
      <c r="AI16" s="1591"/>
      <c r="AJ16" s="1591"/>
      <c r="AK16" s="1591"/>
      <c r="AL16" s="1591"/>
      <c r="AM16" s="1591"/>
      <c r="AN16" s="1591"/>
      <c r="AO16" s="1591"/>
      <c r="AP16" s="1591"/>
      <c r="AQ16" s="1591"/>
      <c r="AR16" s="1591"/>
      <c r="AS16" s="1591"/>
      <c r="AT16" s="1591"/>
      <c r="AU16" s="1591"/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591"/>
      <c r="BM16" s="1591"/>
      <c r="BN16" s="1591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591"/>
      <c r="CD16" s="1591"/>
      <c r="CE16" s="1591"/>
      <c r="CF16" s="1591"/>
      <c r="CG16" s="1591"/>
      <c r="CH16" s="1591"/>
      <c r="CI16" s="1591"/>
      <c r="CJ16" s="1591"/>
      <c r="CK16" s="1591"/>
      <c r="CL16" s="1591"/>
      <c r="CM16" s="1591"/>
      <c r="CN16" s="1591"/>
      <c r="CO16" s="1591"/>
      <c r="CP16" s="1591"/>
      <c r="CQ16" s="1591"/>
      <c r="CR16" s="1591"/>
      <c r="CS16" s="1591"/>
      <c r="CT16" s="1591"/>
      <c r="CU16" s="1591"/>
      <c r="CV16" s="1591"/>
      <c r="CW16" s="1591"/>
      <c r="CX16" s="1591"/>
      <c r="CY16" s="1591"/>
      <c r="CZ16" s="1591"/>
      <c r="DA16" s="1591"/>
      <c r="DB16" s="1591"/>
      <c r="DC16" s="1591"/>
      <c r="DD16" s="1591"/>
      <c r="DE16" s="1591"/>
      <c r="DF16" s="1591"/>
      <c r="DG16" s="1591"/>
      <c r="DH16" s="1591"/>
      <c r="DI16" s="1591"/>
      <c r="DJ16" s="1591"/>
      <c r="DK16" s="1591"/>
      <c r="DL16" s="1591"/>
      <c r="DM16" s="1591"/>
      <c r="DN16" s="1591"/>
      <c r="DO16" s="1591"/>
      <c r="DP16" s="1591"/>
      <c r="DQ16" s="1591"/>
      <c r="DR16" s="1591"/>
      <c r="DS16" s="1591"/>
      <c r="DT16" s="1591"/>
      <c r="DU16" s="1591"/>
      <c r="DV16" s="1591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591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591"/>
      <c r="FE16" s="1591"/>
      <c r="FF16" s="1591"/>
      <c r="FG16" s="1591"/>
      <c r="FH16" s="1591"/>
      <c r="FI16" s="1591"/>
      <c r="FJ16" s="1591"/>
      <c r="FK16" s="1591"/>
      <c r="FL16" s="1591"/>
      <c r="FM16" s="1591"/>
      <c r="FN16" s="1591"/>
      <c r="FO16" s="1591"/>
      <c r="FP16" s="1591"/>
      <c r="FQ16" s="1591"/>
      <c r="FR16" s="1591"/>
      <c r="FS16" s="1591"/>
      <c r="FT16" s="1591"/>
      <c r="FU16" s="1591"/>
      <c r="FV16" s="1591"/>
      <c r="FW16" s="1591"/>
      <c r="FX16" s="1591"/>
      <c r="FY16" s="1591"/>
      <c r="FZ16" s="1591"/>
      <c r="GA16" s="1591"/>
      <c r="GB16" s="1591"/>
      <c r="GC16" s="1591"/>
      <c r="GD16" s="1591"/>
      <c r="GE16" s="1591"/>
      <c r="GF16" s="1591"/>
      <c r="GG16" s="1591"/>
      <c r="GH16" s="1591"/>
      <c r="GI16" s="1591"/>
      <c r="GJ16" s="1591"/>
      <c r="GK16" s="1591"/>
      <c r="GL16" s="1591"/>
      <c r="GM16" s="1591"/>
      <c r="GN16" s="1591"/>
      <c r="GO16" s="1591"/>
      <c r="GP16" s="1591"/>
      <c r="GQ16" s="1591"/>
      <c r="GR16" s="1591"/>
      <c r="GS16" s="1591"/>
      <c r="GT16" s="1591"/>
      <c r="GU16" s="1591"/>
      <c r="GV16" s="1591"/>
      <c r="GW16" s="1591"/>
      <c r="GX16" s="1591"/>
      <c r="GY16" s="1591"/>
      <c r="GZ16" s="1591"/>
      <c r="HA16" s="1591"/>
      <c r="HB16" s="1591"/>
      <c r="HC16" s="1591"/>
      <c r="HD16" s="1591"/>
      <c r="HE16" s="1591"/>
      <c r="HF16" s="1591"/>
      <c r="HG16" s="1591"/>
      <c r="HH16" s="1591"/>
      <c r="HI16" s="1591"/>
      <c r="HJ16" s="1591"/>
      <c r="HK16" s="1591"/>
      <c r="HL16" s="1591"/>
      <c r="HM16" s="1591"/>
      <c r="HN16" s="1591"/>
      <c r="HO16" s="1591"/>
      <c r="HP16" s="1591"/>
      <c r="HQ16" s="1591"/>
      <c r="HR16" s="1591"/>
      <c r="HS16" s="1591"/>
      <c r="HT16" s="1591"/>
      <c r="HU16" s="1591"/>
      <c r="HV16" s="1591"/>
      <c r="HW16" s="1591"/>
      <c r="HX16" s="1591"/>
      <c r="HY16" s="1591"/>
      <c r="HZ16" s="1591"/>
      <c r="IA16" s="1591"/>
      <c r="IB16" s="1591"/>
      <c r="IC16" s="1591"/>
      <c r="ID16" s="1591"/>
      <c r="IE16" s="1591"/>
      <c r="IF16" s="1591"/>
      <c r="IG16" s="1591"/>
      <c r="IH16" s="1591"/>
      <c r="II16" s="1591"/>
      <c r="IJ16" s="1591"/>
      <c r="IK16" s="1591"/>
      <c r="IL16" s="1591"/>
      <c r="IM16" s="1591"/>
      <c r="IN16" s="1591"/>
    </row>
    <row r="17" spans="1:248" ht="18.75">
      <c r="A17" s="290" t="s">
        <v>223</v>
      </c>
      <c r="B17" s="66" t="s">
        <v>92</v>
      </c>
      <c r="C17" s="33" t="s">
        <v>585</v>
      </c>
      <c r="D17" s="34"/>
      <c r="E17" s="304"/>
      <c r="F17" s="110"/>
      <c r="G17" s="93">
        <v>1.5</v>
      </c>
      <c r="H17" s="370">
        <v>45</v>
      </c>
      <c r="I17" s="35">
        <v>18</v>
      </c>
      <c r="J17" s="33">
        <v>9</v>
      </c>
      <c r="K17" s="33">
        <v>9</v>
      </c>
      <c r="L17" s="33"/>
      <c r="M17" s="35">
        <v>27</v>
      </c>
      <c r="N17" s="154"/>
      <c r="O17" s="34">
        <v>2</v>
      </c>
      <c r="P17" s="34"/>
      <c r="Q17" s="156"/>
      <c r="R17" s="244"/>
      <c r="S17" s="244"/>
      <c r="T17" s="1591"/>
      <c r="U17" s="1591"/>
      <c r="V17" s="1591"/>
      <c r="W17" s="1754" t="s">
        <v>627</v>
      </c>
      <c r="X17" s="1754" t="s">
        <v>626</v>
      </c>
      <c r="Y17" s="1754" t="s">
        <v>627</v>
      </c>
      <c r="Z17" s="1754" t="s">
        <v>627</v>
      </c>
      <c r="AA17" s="1754" t="s">
        <v>627</v>
      </c>
      <c r="AB17" s="1754" t="s">
        <v>627</v>
      </c>
      <c r="AC17" s="1591"/>
      <c r="AD17" s="1591"/>
      <c r="AE17" s="1591"/>
      <c r="AF17" s="1591"/>
      <c r="AG17" s="1591"/>
      <c r="AH17" s="1591"/>
      <c r="AI17" s="1591"/>
      <c r="AJ17" s="1591"/>
      <c r="AK17" s="1591"/>
      <c r="AL17" s="1591"/>
      <c r="AM17" s="1591"/>
      <c r="AN17" s="1591"/>
      <c r="AO17" s="1591"/>
      <c r="AP17" s="1591"/>
      <c r="AQ17" s="1591"/>
      <c r="AR17" s="1591"/>
      <c r="AS17" s="1591"/>
      <c r="AT17" s="1591"/>
      <c r="AU17" s="1591"/>
      <c r="AV17" s="1591"/>
      <c r="AW17" s="1591"/>
      <c r="AX17" s="1591"/>
      <c r="AY17" s="1591"/>
      <c r="AZ17" s="1591"/>
      <c r="BA17" s="1591"/>
      <c r="BB17" s="1591"/>
      <c r="BC17" s="1591"/>
      <c r="BD17" s="1591"/>
      <c r="BE17" s="1591"/>
      <c r="BF17" s="1591"/>
      <c r="BG17" s="1591"/>
      <c r="BH17" s="1591"/>
      <c r="BI17" s="1591"/>
      <c r="BJ17" s="1591"/>
      <c r="BK17" s="1591"/>
      <c r="BL17" s="1591"/>
      <c r="BM17" s="1591"/>
      <c r="BN17" s="1591"/>
      <c r="BO17" s="1591"/>
      <c r="BP17" s="1591"/>
      <c r="BQ17" s="1591"/>
      <c r="BR17" s="1591"/>
      <c r="BS17" s="1591"/>
      <c r="BT17" s="1591"/>
      <c r="BU17" s="1591"/>
      <c r="BV17" s="1591"/>
      <c r="BW17" s="1591"/>
      <c r="BX17" s="1591"/>
      <c r="BY17" s="1591"/>
      <c r="BZ17" s="1591"/>
      <c r="CA17" s="1591"/>
      <c r="CB17" s="1591"/>
      <c r="CC17" s="1591"/>
      <c r="CD17" s="1591"/>
      <c r="CE17" s="1591"/>
      <c r="CF17" s="1591"/>
      <c r="CG17" s="1591"/>
      <c r="CH17" s="1591"/>
      <c r="CI17" s="1591"/>
      <c r="CJ17" s="1591"/>
      <c r="CK17" s="1591"/>
      <c r="CL17" s="1591"/>
      <c r="CM17" s="1591"/>
      <c r="CN17" s="1591"/>
      <c r="CO17" s="1591"/>
      <c r="CP17" s="1591"/>
      <c r="CQ17" s="1591"/>
      <c r="CR17" s="1591"/>
      <c r="CS17" s="1591"/>
      <c r="CT17" s="1591"/>
      <c r="CU17" s="1591"/>
      <c r="CV17" s="1591"/>
      <c r="CW17" s="1591"/>
      <c r="CX17" s="1591"/>
      <c r="CY17" s="1591"/>
      <c r="CZ17" s="1591"/>
      <c r="DA17" s="1591"/>
      <c r="DB17" s="1591"/>
      <c r="DC17" s="1591"/>
      <c r="DD17" s="1591"/>
      <c r="DE17" s="1591"/>
      <c r="DF17" s="1591"/>
      <c r="DG17" s="1591"/>
      <c r="DH17" s="1591"/>
      <c r="DI17" s="1591"/>
      <c r="DJ17" s="1591"/>
      <c r="DK17" s="1591"/>
      <c r="DL17" s="1591"/>
      <c r="DM17" s="1591"/>
      <c r="DN17" s="1591"/>
      <c r="DO17" s="1591"/>
      <c r="DP17" s="1591"/>
      <c r="DQ17" s="1591"/>
      <c r="DR17" s="1591"/>
      <c r="DS17" s="1591"/>
      <c r="DT17" s="1591"/>
      <c r="DU17" s="1591"/>
      <c r="DV17" s="1591"/>
      <c r="DW17" s="1591"/>
      <c r="DX17" s="1591"/>
      <c r="DY17" s="1591"/>
      <c r="DZ17" s="1591"/>
      <c r="EA17" s="1591"/>
      <c r="EB17" s="1591"/>
      <c r="EC17" s="1591"/>
      <c r="ED17" s="1591"/>
      <c r="EE17" s="1591"/>
      <c r="EF17" s="1591"/>
      <c r="EG17" s="1591"/>
      <c r="EH17" s="1591"/>
      <c r="EI17" s="1591"/>
      <c r="EJ17" s="1591"/>
      <c r="EK17" s="1591"/>
      <c r="EL17" s="1591"/>
      <c r="EM17" s="1591"/>
      <c r="EN17" s="1591"/>
      <c r="EO17" s="1591"/>
      <c r="EP17" s="1591"/>
      <c r="EQ17" s="1591"/>
      <c r="ER17" s="1591"/>
      <c r="ES17" s="1591"/>
      <c r="ET17" s="1591"/>
      <c r="EU17" s="1591"/>
      <c r="EV17" s="1591"/>
      <c r="EW17" s="1591"/>
      <c r="EX17" s="1591"/>
      <c r="EY17" s="1591"/>
      <c r="EZ17" s="1591"/>
      <c r="FA17" s="1591"/>
      <c r="FB17" s="1591"/>
      <c r="FC17" s="1591"/>
      <c r="FD17" s="1591"/>
      <c r="FE17" s="1591"/>
      <c r="FF17" s="1591"/>
      <c r="FG17" s="1591"/>
      <c r="FH17" s="1591"/>
      <c r="FI17" s="1591"/>
      <c r="FJ17" s="1591"/>
      <c r="FK17" s="1591"/>
      <c r="FL17" s="1591"/>
      <c r="FM17" s="1591"/>
      <c r="FN17" s="1591"/>
      <c r="FO17" s="1591"/>
      <c r="FP17" s="1591"/>
      <c r="FQ17" s="1591"/>
      <c r="FR17" s="1591"/>
      <c r="FS17" s="1591"/>
      <c r="FT17" s="1591"/>
      <c r="FU17" s="1591"/>
      <c r="FV17" s="1591"/>
      <c r="FW17" s="1591"/>
      <c r="FX17" s="1591"/>
      <c r="FY17" s="1591"/>
      <c r="FZ17" s="1591"/>
      <c r="GA17" s="1591"/>
      <c r="GB17" s="1591"/>
      <c r="GC17" s="1591"/>
      <c r="GD17" s="1591"/>
      <c r="GE17" s="1591"/>
      <c r="GF17" s="1591"/>
      <c r="GG17" s="1591"/>
      <c r="GH17" s="1591"/>
      <c r="GI17" s="1591"/>
      <c r="GJ17" s="1591"/>
      <c r="GK17" s="1591"/>
      <c r="GL17" s="1591"/>
      <c r="GM17" s="1591"/>
      <c r="GN17" s="1591"/>
      <c r="GO17" s="1591"/>
      <c r="GP17" s="1591"/>
      <c r="GQ17" s="1591"/>
      <c r="GR17" s="1591"/>
      <c r="GS17" s="1591"/>
      <c r="GT17" s="1591"/>
      <c r="GU17" s="1591"/>
      <c r="GV17" s="1591"/>
      <c r="GW17" s="1591"/>
      <c r="GX17" s="1591"/>
      <c r="GY17" s="1591"/>
      <c r="GZ17" s="1591"/>
      <c r="HA17" s="1591"/>
      <c r="HB17" s="1591"/>
      <c r="HC17" s="1591"/>
      <c r="HD17" s="1591"/>
      <c r="HE17" s="1591"/>
      <c r="HF17" s="1591"/>
      <c r="HG17" s="1591"/>
      <c r="HH17" s="1591"/>
      <c r="HI17" s="1591"/>
      <c r="HJ17" s="1591"/>
      <c r="HK17" s="1591"/>
      <c r="HL17" s="1591"/>
      <c r="HM17" s="1591"/>
      <c r="HN17" s="1591"/>
      <c r="HO17" s="1591"/>
      <c r="HP17" s="1591"/>
      <c r="HQ17" s="1591"/>
      <c r="HR17" s="1591"/>
      <c r="HS17" s="1591"/>
      <c r="HT17" s="1591"/>
      <c r="HU17" s="1591"/>
      <c r="HV17" s="1591"/>
      <c r="HW17" s="1591"/>
      <c r="HX17" s="1591"/>
      <c r="HY17" s="1591"/>
      <c r="HZ17" s="1591"/>
      <c r="IA17" s="1591"/>
      <c r="IB17" s="1591"/>
      <c r="IC17" s="1591"/>
      <c r="ID17" s="1591"/>
      <c r="IE17" s="1591"/>
      <c r="IF17" s="1591"/>
      <c r="IG17" s="1591"/>
      <c r="IH17" s="1591"/>
      <c r="II17" s="1591"/>
      <c r="IJ17" s="1591"/>
      <c r="IK17" s="1591"/>
      <c r="IL17" s="1591"/>
      <c r="IM17" s="1591"/>
      <c r="IN17" s="1591"/>
    </row>
    <row r="18" spans="1:248" ht="30.75">
      <c r="A18" s="290" t="s">
        <v>159</v>
      </c>
      <c r="B18" s="40" t="s">
        <v>191</v>
      </c>
      <c r="C18" s="14"/>
      <c r="D18" s="15"/>
      <c r="E18" s="97"/>
      <c r="F18" s="94"/>
      <c r="G18" s="93">
        <v>8.5</v>
      </c>
      <c r="H18" s="114">
        <v>255</v>
      </c>
      <c r="I18" s="31">
        <v>87</v>
      </c>
      <c r="J18" s="16">
        <v>39</v>
      </c>
      <c r="K18" s="14">
        <v>48</v>
      </c>
      <c r="L18" s="14"/>
      <c r="M18" s="35">
        <v>168</v>
      </c>
      <c r="N18" s="150"/>
      <c r="O18" s="37"/>
      <c r="P18" s="37"/>
      <c r="Q18" s="156"/>
      <c r="R18" s="37"/>
      <c r="S18" s="1657"/>
      <c r="T18" s="1591"/>
      <c r="U18" s="1591"/>
      <c r="V18" s="1591"/>
      <c r="W18" s="1754" t="s">
        <v>626</v>
      </c>
      <c r="X18" s="1754" t="s">
        <v>626</v>
      </c>
      <c r="Y18" s="1754" t="s">
        <v>627</v>
      </c>
      <c r="Z18" s="1754" t="s">
        <v>627</v>
      </c>
      <c r="AA18" s="1754" t="s">
        <v>627</v>
      </c>
      <c r="AB18" s="1754" t="s">
        <v>627</v>
      </c>
      <c r="AC18" s="1591"/>
      <c r="AD18" s="1591"/>
      <c r="AE18" s="1591"/>
      <c r="AF18" s="1591"/>
      <c r="AG18" s="1591"/>
      <c r="AH18" s="1591"/>
      <c r="AI18" s="1591"/>
      <c r="AJ18" s="1591"/>
      <c r="AK18" s="1591"/>
      <c r="AL18" s="1591"/>
      <c r="AM18" s="1591"/>
      <c r="AN18" s="1591"/>
      <c r="AO18" s="1591"/>
      <c r="AP18" s="1591"/>
      <c r="AQ18" s="1591"/>
      <c r="AR18" s="1591"/>
      <c r="AS18" s="1591"/>
      <c r="AT18" s="1591"/>
      <c r="AU18" s="1591"/>
      <c r="AV18" s="1591"/>
      <c r="AW18" s="1591"/>
      <c r="AX18" s="1591"/>
      <c r="AY18" s="1591"/>
      <c r="AZ18" s="1591"/>
      <c r="BA18" s="1591"/>
      <c r="BB18" s="1591"/>
      <c r="BC18" s="1591"/>
      <c r="BD18" s="1591"/>
      <c r="BE18" s="1591"/>
      <c r="BF18" s="1591"/>
      <c r="BG18" s="1591"/>
      <c r="BH18" s="1591"/>
      <c r="BI18" s="1591"/>
      <c r="BJ18" s="1591"/>
      <c r="BK18" s="1591"/>
      <c r="BL18" s="1591"/>
      <c r="BM18" s="1591"/>
      <c r="BN18" s="1591"/>
      <c r="BO18" s="1591"/>
      <c r="BP18" s="1591"/>
      <c r="BQ18" s="1591"/>
      <c r="BR18" s="1591"/>
      <c r="BS18" s="1591"/>
      <c r="BT18" s="1591"/>
      <c r="BU18" s="1591"/>
      <c r="BV18" s="1591"/>
      <c r="BW18" s="1591"/>
      <c r="BX18" s="1591"/>
      <c r="BY18" s="1591"/>
      <c r="BZ18" s="1591"/>
      <c r="CA18" s="1591"/>
      <c r="CB18" s="1591"/>
      <c r="CC18" s="1591"/>
      <c r="CD18" s="1591"/>
      <c r="CE18" s="1591"/>
      <c r="CF18" s="1591"/>
      <c r="CG18" s="1591"/>
      <c r="CH18" s="1591"/>
      <c r="CI18" s="1591"/>
      <c r="CJ18" s="1591"/>
      <c r="CK18" s="1591"/>
      <c r="CL18" s="1591"/>
      <c r="CM18" s="1591"/>
      <c r="CN18" s="1591"/>
      <c r="CO18" s="1591"/>
      <c r="CP18" s="1591"/>
      <c r="CQ18" s="1591"/>
      <c r="CR18" s="1591"/>
      <c r="CS18" s="1591"/>
      <c r="CT18" s="1591"/>
      <c r="CU18" s="1591"/>
      <c r="CV18" s="1591"/>
      <c r="CW18" s="1591"/>
      <c r="CX18" s="1591"/>
      <c r="CY18" s="1591"/>
      <c r="CZ18" s="1591"/>
      <c r="DA18" s="1591"/>
      <c r="DB18" s="1591"/>
      <c r="DC18" s="1591"/>
      <c r="DD18" s="1591"/>
      <c r="DE18" s="1591"/>
      <c r="DF18" s="1591"/>
      <c r="DG18" s="1591"/>
      <c r="DH18" s="1591"/>
      <c r="DI18" s="1591"/>
      <c r="DJ18" s="1591"/>
      <c r="DK18" s="1591"/>
      <c r="DL18" s="1591"/>
      <c r="DM18" s="1591"/>
      <c r="DN18" s="1591"/>
      <c r="DO18" s="1591"/>
      <c r="DP18" s="1591"/>
      <c r="DQ18" s="1591"/>
      <c r="DR18" s="1591"/>
      <c r="DS18" s="1591"/>
      <c r="DT18" s="1591"/>
      <c r="DU18" s="1591"/>
      <c r="DV18" s="1591"/>
      <c r="DW18" s="1591"/>
      <c r="DX18" s="1591"/>
      <c r="DY18" s="1591"/>
      <c r="DZ18" s="1591"/>
      <c r="EA18" s="1591"/>
      <c r="EB18" s="1591"/>
      <c r="EC18" s="1591"/>
      <c r="ED18" s="1591"/>
      <c r="EE18" s="1591"/>
      <c r="EF18" s="1591"/>
      <c r="EG18" s="1591"/>
      <c r="EH18" s="1591"/>
      <c r="EI18" s="1591"/>
      <c r="EJ18" s="1591"/>
      <c r="EK18" s="1591"/>
      <c r="EL18" s="1591"/>
      <c r="EM18" s="1591"/>
      <c r="EN18" s="1591"/>
      <c r="EO18" s="1591"/>
      <c r="EP18" s="1591"/>
      <c r="EQ18" s="1591"/>
      <c r="ER18" s="1591"/>
      <c r="ES18" s="1591"/>
      <c r="ET18" s="1591"/>
      <c r="EU18" s="1591"/>
      <c r="EV18" s="1591"/>
      <c r="EW18" s="1591"/>
      <c r="EX18" s="1591"/>
      <c r="EY18" s="1591"/>
      <c r="EZ18" s="1591"/>
      <c r="FA18" s="1591"/>
      <c r="FB18" s="1591"/>
      <c r="FC18" s="1591"/>
      <c r="FD18" s="1591"/>
      <c r="FE18" s="1591"/>
      <c r="FF18" s="1591"/>
      <c r="FG18" s="1591"/>
      <c r="FH18" s="1591"/>
      <c r="FI18" s="1591"/>
      <c r="FJ18" s="1591"/>
      <c r="FK18" s="1591"/>
      <c r="FL18" s="1591"/>
      <c r="FM18" s="1591"/>
      <c r="FN18" s="1591"/>
      <c r="FO18" s="1591"/>
      <c r="FP18" s="1591"/>
      <c r="FQ18" s="1591"/>
      <c r="FR18" s="1591"/>
      <c r="FS18" s="1591"/>
      <c r="FT18" s="1591"/>
      <c r="FU18" s="1591"/>
      <c r="FV18" s="1591"/>
      <c r="FW18" s="1591"/>
      <c r="FX18" s="1591"/>
      <c r="FY18" s="1591"/>
      <c r="FZ18" s="1591"/>
      <c r="GA18" s="1591"/>
      <c r="GB18" s="1591"/>
      <c r="GC18" s="1591"/>
      <c r="GD18" s="1591"/>
      <c r="GE18" s="1591"/>
      <c r="GF18" s="1591"/>
      <c r="GG18" s="1591"/>
      <c r="GH18" s="1591"/>
      <c r="GI18" s="1591"/>
      <c r="GJ18" s="1591"/>
      <c r="GK18" s="1591"/>
      <c r="GL18" s="1591"/>
      <c r="GM18" s="1591"/>
      <c r="GN18" s="1591"/>
      <c r="GO18" s="1591"/>
      <c r="GP18" s="1591"/>
      <c r="GQ18" s="1591"/>
      <c r="GR18" s="1591"/>
      <c r="GS18" s="1591"/>
      <c r="GT18" s="1591"/>
      <c r="GU18" s="1591"/>
      <c r="GV18" s="1591"/>
      <c r="GW18" s="1591"/>
      <c r="GX18" s="1591"/>
      <c r="GY18" s="1591"/>
      <c r="GZ18" s="1591"/>
      <c r="HA18" s="1591"/>
      <c r="HB18" s="1591"/>
      <c r="HC18" s="1591"/>
      <c r="HD18" s="1591"/>
      <c r="HE18" s="1591"/>
      <c r="HF18" s="1591"/>
      <c r="HG18" s="1591"/>
      <c r="HH18" s="1591"/>
      <c r="HI18" s="1591"/>
      <c r="HJ18" s="1591"/>
      <c r="HK18" s="1591"/>
      <c r="HL18" s="1591"/>
      <c r="HM18" s="1591"/>
      <c r="HN18" s="1591"/>
      <c r="HO18" s="1591"/>
      <c r="HP18" s="1591"/>
      <c r="HQ18" s="1591"/>
      <c r="HR18" s="1591"/>
      <c r="HS18" s="1591"/>
      <c r="HT18" s="1591"/>
      <c r="HU18" s="1591"/>
      <c r="HV18" s="1591"/>
      <c r="HW18" s="1591"/>
      <c r="HX18" s="1591"/>
      <c r="HY18" s="1591"/>
      <c r="HZ18" s="1591"/>
      <c r="IA18" s="1591"/>
      <c r="IB18" s="1591"/>
      <c r="IC18" s="1591"/>
      <c r="ID18" s="1591"/>
      <c r="IE18" s="1591"/>
      <c r="IF18" s="1591"/>
      <c r="IG18" s="1591"/>
      <c r="IH18" s="1591"/>
      <c r="II18" s="1591"/>
      <c r="IJ18" s="1591"/>
      <c r="IK18" s="1591"/>
      <c r="IL18" s="1591"/>
      <c r="IM18" s="1591"/>
      <c r="IN18" s="1591"/>
    </row>
    <row r="19" spans="1:248" ht="15.75">
      <c r="A19" s="8" t="s">
        <v>161</v>
      </c>
      <c r="B19" s="45" t="s">
        <v>67</v>
      </c>
      <c r="C19" s="32" t="s">
        <v>585</v>
      </c>
      <c r="D19" s="36"/>
      <c r="E19" s="112"/>
      <c r="F19" s="96"/>
      <c r="G19" s="92">
        <v>2.5</v>
      </c>
      <c r="H19" s="114">
        <v>75</v>
      </c>
      <c r="I19" s="59">
        <v>27</v>
      </c>
      <c r="J19" s="59">
        <v>9</v>
      </c>
      <c r="K19" s="60">
        <v>18</v>
      </c>
      <c r="L19" s="60"/>
      <c r="M19" s="79">
        <v>48</v>
      </c>
      <c r="N19" s="160"/>
      <c r="O19" s="37">
        <v>3</v>
      </c>
      <c r="P19" s="69"/>
      <c r="Q19" s="169"/>
      <c r="R19" s="69"/>
      <c r="S19" s="69"/>
      <c r="T19" s="1591"/>
      <c r="U19" s="1591"/>
      <c r="V19" s="1591"/>
      <c r="W19" s="1754" t="s">
        <v>627</v>
      </c>
      <c r="X19" s="1754" t="s">
        <v>626</v>
      </c>
      <c r="Y19" s="1754" t="s">
        <v>627</v>
      </c>
      <c r="Z19" s="1754" t="s">
        <v>627</v>
      </c>
      <c r="AA19" s="1754" t="s">
        <v>627</v>
      </c>
      <c r="AB19" s="1754" t="s">
        <v>627</v>
      </c>
      <c r="AC19" s="1591"/>
      <c r="AD19" s="1591"/>
      <c r="AE19" s="1591"/>
      <c r="AF19" s="1591"/>
      <c r="AG19" s="1591"/>
      <c r="AH19" s="1591"/>
      <c r="AI19" s="1591"/>
      <c r="AJ19" s="1591"/>
      <c r="AK19" s="1591"/>
      <c r="AL19" s="1591"/>
      <c r="AM19" s="1591"/>
      <c r="AN19" s="1591"/>
      <c r="AO19" s="1591"/>
      <c r="AP19" s="1591"/>
      <c r="AQ19" s="1591"/>
      <c r="AR19" s="1591"/>
      <c r="AS19" s="1591"/>
      <c r="AT19" s="1591"/>
      <c r="AU19" s="1591"/>
      <c r="AV19" s="1591"/>
      <c r="AW19" s="1591"/>
      <c r="AX19" s="1591"/>
      <c r="AY19" s="1591"/>
      <c r="AZ19" s="1591"/>
      <c r="BA19" s="1591"/>
      <c r="BB19" s="1591"/>
      <c r="BC19" s="1591"/>
      <c r="BD19" s="1591"/>
      <c r="BE19" s="1591"/>
      <c r="BF19" s="1591"/>
      <c r="BG19" s="1591"/>
      <c r="BH19" s="1591"/>
      <c r="BI19" s="1591"/>
      <c r="BJ19" s="1591"/>
      <c r="BK19" s="1591"/>
      <c r="BL19" s="1591"/>
      <c r="BM19" s="1591"/>
      <c r="BN19" s="1591"/>
      <c r="BO19" s="1591"/>
      <c r="BP19" s="1591"/>
      <c r="BQ19" s="1591"/>
      <c r="BR19" s="1591"/>
      <c r="BS19" s="1591"/>
      <c r="BT19" s="1591"/>
      <c r="BU19" s="1591"/>
      <c r="BV19" s="1591"/>
      <c r="BW19" s="1591"/>
      <c r="BX19" s="1591"/>
      <c r="BY19" s="1591"/>
      <c r="BZ19" s="1591"/>
      <c r="CA19" s="1591"/>
      <c r="CB19" s="1591"/>
      <c r="CC19" s="1591"/>
      <c r="CD19" s="1591"/>
      <c r="CE19" s="1591"/>
      <c r="CF19" s="1591"/>
      <c r="CG19" s="1591"/>
      <c r="CH19" s="1591"/>
      <c r="CI19" s="1591"/>
      <c r="CJ19" s="1591"/>
      <c r="CK19" s="1591"/>
      <c r="CL19" s="1591"/>
      <c r="CM19" s="1591"/>
      <c r="CN19" s="1591"/>
      <c r="CO19" s="1591"/>
      <c r="CP19" s="1591"/>
      <c r="CQ19" s="1591"/>
      <c r="CR19" s="1591"/>
      <c r="CS19" s="1591"/>
      <c r="CT19" s="1591"/>
      <c r="CU19" s="1591"/>
      <c r="CV19" s="1591"/>
      <c r="CW19" s="1591"/>
      <c r="CX19" s="1591"/>
      <c r="CY19" s="1591"/>
      <c r="CZ19" s="1591"/>
      <c r="DA19" s="1591"/>
      <c r="DB19" s="1591"/>
      <c r="DC19" s="1591"/>
      <c r="DD19" s="1591"/>
      <c r="DE19" s="1591"/>
      <c r="DF19" s="1591"/>
      <c r="DG19" s="1591"/>
      <c r="DH19" s="1591"/>
      <c r="DI19" s="1591"/>
      <c r="DJ19" s="1591"/>
      <c r="DK19" s="1591"/>
      <c r="DL19" s="1591"/>
      <c r="DM19" s="1591"/>
      <c r="DN19" s="1591"/>
      <c r="DO19" s="1591"/>
      <c r="DP19" s="1591"/>
      <c r="DQ19" s="1591"/>
      <c r="DR19" s="1591"/>
      <c r="DS19" s="1591"/>
      <c r="DT19" s="1591"/>
      <c r="DU19" s="1591"/>
      <c r="DV19" s="1591"/>
      <c r="DW19" s="1591"/>
      <c r="DX19" s="1591"/>
      <c r="DY19" s="1591"/>
      <c r="DZ19" s="1591"/>
      <c r="EA19" s="1591"/>
      <c r="EB19" s="1591"/>
      <c r="EC19" s="1591"/>
      <c r="ED19" s="1591"/>
      <c r="EE19" s="1591"/>
      <c r="EF19" s="1591"/>
      <c r="EG19" s="1591"/>
      <c r="EH19" s="1591"/>
      <c r="EI19" s="1591"/>
      <c r="EJ19" s="1591"/>
      <c r="EK19" s="1591"/>
      <c r="EL19" s="1591"/>
      <c r="EM19" s="1591"/>
      <c r="EN19" s="1591"/>
      <c r="EO19" s="1591"/>
      <c r="EP19" s="1591"/>
      <c r="EQ19" s="1591"/>
      <c r="ER19" s="1591"/>
      <c r="ES19" s="1591"/>
      <c r="ET19" s="1591"/>
      <c r="EU19" s="1591"/>
      <c r="EV19" s="1591"/>
      <c r="EW19" s="1591"/>
      <c r="EX19" s="1591"/>
      <c r="EY19" s="1591"/>
      <c r="EZ19" s="1591"/>
      <c r="FA19" s="1591"/>
      <c r="FB19" s="1591"/>
      <c r="FC19" s="1591"/>
      <c r="FD19" s="1591"/>
      <c r="FE19" s="1591"/>
      <c r="FF19" s="1591"/>
      <c r="FG19" s="1591"/>
      <c r="FH19" s="1591"/>
      <c r="FI19" s="1591"/>
      <c r="FJ19" s="1591"/>
      <c r="FK19" s="1591"/>
      <c r="FL19" s="1591"/>
      <c r="FM19" s="1591"/>
      <c r="FN19" s="1591"/>
      <c r="FO19" s="1591"/>
      <c r="FP19" s="1591"/>
      <c r="FQ19" s="1591"/>
      <c r="FR19" s="1591"/>
      <c r="FS19" s="1591"/>
      <c r="FT19" s="1591"/>
      <c r="FU19" s="1591"/>
      <c r="FV19" s="1591"/>
      <c r="FW19" s="1591"/>
      <c r="FX19" s="1591"/>
      <c r="FY19" s="1591"/>
      <c r="FZ19" s="1591"/>
      <c r="GA19" s="1591"/>
      <c r="GB19" s="1591"/>
      <c r="GC19" s="1591"/>
      <c r="GD19" s="1591"/>
      <c r="GE19" s="1591"/>
      <c r="GF19" s="1591"/>
      <c r="GG19" s="1591"/>
      <c r="GH19" s="1591"/>
      <c r="GI19" s="1591"/>
      <c r="GJ19" s="1591"/>
      <c r="GK19" s="1591"/>
      <c r="GL19" s="1591"/>
      <c r="GM19" s="1591"/>
      <c r="GN19" s="1591"/>
      <c r="GO19" s="1591"/>
      <c r="GP19" s="1591"/>
      <c r="GQ19" s="1591"/>
      <c r="GR19" s="1591"/>
      <c r="GS19" s="1591"/>
      <c r="GT19" s="1591"/>
      <c r="GU19" s="1591"/>
      <c r="GV19" s="1591"/>
      <c r="GW19" s="1591"/>
      <c r="GX19" s="1591"/>
      <c r="GY19" s="1591"/>
      <c r="GZ19" s="1591"/>
      <c r="HA19" s="1591"/>
      <c r="HB19" s="1591"/>
      <c r="HC19" s="1591"/>
      <c r="HD19" s="1591"/>
      <c r="HE19" s="1591"/>
      <c r="HF19" s="1591"/>
      <c r="HG19" s="1591"/>
      <c r="HH19" s="1591"/>
      <c r="HI19" s="1591"/>
      <c r="HJ19" s="1591"/>
      <c r="HK19" s="1591"/>
      <c r="HL19" s="1591"/>
      <c r="HM19" s="1591"/>
      <c r="HN19" s="1591"/>
      <c r="HO19" s="1591"/>
      <c r="HP19" s="1591"/>
      <c r="HQ19" s="1591"/>
      <c r="HR19" s="1591"/>
      <c r="HS19" s="1591"/>
      <c r="HT19" s="1591"/>
      <c r="HU19" s="1591"/>
      <c r="HV19" s="1591"/>
      <c r="HW19" s="1591"/>
      <c r="HX19" s="1591"/>
      <c r="HY19" s="1591"/>
      <c r="HZ19" s="1591"/>
      <c r="IA19" s="1591"/>
      <c r="IB19" s="1591"/>
      <c r="IC19" s="1591"/>
      <c r="ID19" s="1591"/>
      <c r="IE19" s="1591"/>
      <c r="IF19" s="1591"/>
      <c r="IG19" s="1591"/>
      <c r="IH19" s="1591"/>
      <c r="II19" s="1591"/>
      <c r="IJ19" s="1591"/>
      <c r="IK19" s="1591"/>
      <c r="IL19" s="1591"/>
      <c r="IM19" s="1591"/>
      <c r="IN19" s="1591"/>
    </row>
    <row r="20" spans="1:248" ht="28.5">
      <c r="A20" s="290"/>
      <c r="B20" s="40" t="s">
        <v>239</v>
      </c>
      <c r="C20" s="32"/>
      <c r="D20" s="36"/>
      <c r="E20" s="112"/>
      <c r="F20" s="96"/>
      <c r="G20" s="93">
        <v>5.5</v>
      </c>
      <c r="H20" s="114">
        <v>165</v>
      </c>
      <c r="I20" s="31">
        <v>63</v>
      </c>
      <c r="J20" s="31">
        <v>39</v>
      </c>
      <c r="K20" s="31">
        <v>24</v>
      </c>
      <c r="L20" s="32"/>
      <c r="M20" s="35">
        <v>102</v>
      </c>
      <c r="N20" s="150"/>
      <c r="O20" s="34"/>
      <c r="P20" s="34"/>
      <c r="Q20" s="156"/>
      <c r="R20" s="34"/>
      <c r="S20" s="34"/>
      <c r="T20" s="1591"/>
      <c r="U20" s="1591"/>
      <c r="V20" s="1591"/>
      <c r="W20" s="1754" t="s">
        <v>626</v>
      </c>
      <c r="X20" s="1754" t="s">
        <v>626</v>
      </c>
      <c r="Y20" s="1754" t="s">
        <v>627</v>
      </c>
      <c r="Z20" s="1754" t="s">
        <v>627</v>
      </c>
      <c r="AA20" s="1754" t="s">
        <v>627</v>
      </c>
      <c r="AB20" s="1754" t="s">
        <v>627</v>
      </c>
      <c r="AC20" s="1591"/>
      <c r="AD20" s="1591"/>
      <c r="AE20" s="1591"/>
      <c r="AF20" s="1591"/>
      <c r="AG20" s="1591"/>
      <c r="AH20" s="1591"/>
      <c r="AI20" s="1591"/>
      <c r="AJ20" s="1591"/>
      <c r="AK20" s="1591"/>
      <c r="AL20" s="1591"/>
      <c r="AM20" s="1591"/>
      <c r="AN20" s="1591"/>
      <c r="AO20" s="1591"/>
      <c r="AP20" s="1591"/>
      <c r="AQ20" s="1591"/>
      <c r="AR20" s="1591"/>
      <c r="AS20" s="1591"/>
      <c r="AT20" s="1591"/>
      <c r="AU20" s="1591"/>
      <c r="AV20" s="1591"/>
      <c r="AW20" s="1591"/>
      <c r="AX20" s="1591"/>
      <c r="AY20" s="1591"/>
      <c r="AZ20" s="1591"/>
      <c r="BA20" s="1591"/>
      <c r="BB20" s="1591"/>
      <c r="BC20" s="1591"/>
      <c r="BD20" s="1591"/>
      <c r="BE20" s="1591"/>
      <c r="BF20" s="1591"/>
      <c r="BG20" s="1591"/>
      <c r="BH20" s="1591"/>
      <c r="BI20" s="1591"/>
      <c r="BJ20" s="1591"/>
      <c r="BK20" s="1591"/>
      <c r="BL20" s="1591"/>
      <c r="BM20" s="1591"/>
      <c r="BN20" s="1591"/>
      <c r="BO20" s="1591"/>
      <c r="BP20" s="1591"/>
      <c r="BQ20" s="1591"/>
      <c r="BR20" s="1591"/>
      <c r="BS20" s="1591"/>
      <c r="BT20" s="1591"/>
      <c r="BU20" s="1591"/>
      <c r="BV20" s="1591"/>
      <c r="BW20" s="1591"/>
      <c r="BX20" s="1591"/>
      <c r="BY20" s="1591"/>
      <c r="BZ20" s="1591"/>
      <c r="CA20" s="1591"/>
      <c r="CB20" s="1591"/>
      <c r="CC20" s="1591"/>
      <c r="CD20" s="1591"/>
      <c r="CE20" s="1591"/>
      <c r="CF20" s="1591"/>
      <c r="CG20" s="1591"/>
      <c r="CH20" s="1591"/>
      <c r="CI20" s="1591"/>
      <c r="CJ20" s="1591"/>
      <c r="CK20" s="1591"/>
      <c r="CL20" s="1591"/>
      <c r="CM20" s="1591"/>
      <c r="CN20" s="1591"/>
      <c r="CO20" s="1591"/>
      <c r="CP20" s="1591"/>
      <c r="CQ20" s="1591"/>
      <c r="CR20" s="1591"/>
      <c r="CS20" s="1591"/>
      <c r="CT20" s="1591"/>
      <c r="CU20" s="1591"/>
      <c r="CV20" s="1591"/>
      <c r="CW20" s="1591"/>
      <c r="CX20" s="1591"/>
      <c r="CY20" s="1591"/>
      <c r="CZ20" s="1591"/>
      <c r="DA20" s="1591"/>
      <c r="DB20" s="1591"/>
      <c r="DC20" s="1591"/>
      <c r="DD20" s="1591"/>
      <c r="DE20" s="1591"/>
      <c r="DF20" s="1591"/>
      <c r="DG20" s="1591"/>
      <c r="DH20" s="1591"/>
      <c r="DI20" s="1591"/>
      <c r="DJ20" s="1591"/>
      <c r="DK20" s="1591"/>
      <c r="DL20" s="1591"/>
      <c r="DM20" s="1591"/>
      <c r="DN20" s="1591"/>
      <c r="DO20" s="1591"/>
      <c r="DP20" s="1591"/>
      <c r="DQ20" s="1591"/>
      <c r="DR20" s="1591"/>
      <c r="DS20" s="1591"/>
      <c r="DT20" s="1591"/>
      <c r="DU20" s="1591"/>
      <c r="DV20" s="1591"/>
      <c r="DW20" s="1591"/>
      <c r="DX20" s="1591"/>
      <c r="DY20" s="1591"/>
      <c r="DZ20" s="1591"/>
      <c r="EA20" s="1591"/>
      <c r="EB20" s="1591"/>
      <c r="EC20" s="1591"/>
      <c r="ED20" s="1591"/>
      <c r="EE20" s="1591"/>
      <c r="EF20" s="1591"/>
      <c r="EG20" s="1591"/>
      <c r="EH20" s="1591"/>
      <c r="EI20" s="1591"/>
      <c r="EJ20" s="1591"/>
      <c r="EK20" s="1591"/>
      <c r="EL20" s="1591"/>
      <c r="EM20" s="1591"/>
      <c r="EN20" s="1591"/>
      <c r="EO20" s="1591"/>
      <c r="EP20" s="1591"/>
      <c r="EQ20" s="1591"/>
      <c r="ER20" s="1591"/>
      <c r="ES20" s="1591"/>
      <c r="ET20" s="1591"/>
      <c r="EU20" s="1591"/>
      <c r="EV20" s="1591"/>
      <c r="EW20" s="1591"/>
      <c r="EX20" s="1591"/>
      <c r="EY20" s="1591"/>
      <c r="EZ20" s="1591"/>
      <c r="FA20" s="1591"/>
      <c r="FB20" s="1591"/>
      <c r="FC20" s="1591"/>
      <c r="FD20" s="1591"/>
      <c r="FE20" s="1591"/>
      <c r="FF20" s="1591"/>
      <c r="FG20" s="1591"/>
      <c r="FH20" s="1591"/>
      <c r="FI20" s="1591"/>
      <c r="FJ20" s="1591"/>
      <c r="FK20" s="1591"/>
      <c r="FL20" s="1591"/>
      <c r="FM20" s="1591"/>
      <c r="FN20" s="1591"/>
      <c r="FO20" s="1591"/>
      <c r="FP20" s="1591"/>
      <c r="FQ20" s="1591"/>
      <c r="FR20" s="1591"/>
      <c r="FS20" s="1591"/>
      <c r="FT20" s="1591"/>
      <c r="FU20" s="1591"/>
      <c r="FV20" s="1591"/>
      <c r="FW20" s="1591"/>
      <c r="FX20" s="1591"/>
      <c r="FY20" s="1591"/>
      <c r="FZ20" s="1591"/>
      <c r="GA20" s="1591"/>
      <c r="GB20" s="1591"/>
      <c r="GC20" s="1591"/>
      <c r="GD20" s="1591"/>
      <c r="GE20" s="1591"/>
      <c r="GF20" s="1591"/>
      <c r="GG20" s="1591"/>
      <c r="GH20" s="1591"/>
      <c r="GI20" s="1591"/>
      <c r="GJ20" s="1591"/>
      <c r="GK20" s="1591"/>
      <c r="GL20" s="1591"/>
      <c r="GM20" s="1591"/>
      <c r="GN20" s="1591"/>
      <c r="GO20" s="1591"/>
      <c r="GP20" s="1591"/>
      <c r="GQ20" s="1591"/>
      <c r="GR20" s="1591"/>
      <c r="GS20" s="1591"/>
      <c r="GT20" s="1591"/>
      <c r="GU20" s="1591"/>
      <c r="GV20" s="1591"/>
      <c r="GW20" s="1591"/>
      <c r="GX20" s="1591"/>
      <c r="GY20" s="1591"/>
      <c r="GZ20" s="1591"/>
      <c r="HA20" s="1591"/>
      <c r="HB20" s="1591"/>
      <c r="HC20" s="1591"/>
      <c r="HD20" s="1591"/>
      <c r="HE20" s="1591"/>
      <c r="HF20" s="1591"/>
      <c r="HG20" s="1591"/>
      <c r="HH20" s="1591"/>
      <c r="HI20" s="1591"/>
      <c r="HJ20" s="1591"/>
      <c r="HK20" s="1591"/>
      <c r="HL20" s="1591"/>
      <c r="HM20" s="1591"/>
      <c r="HN20" s="1591"/>
      <c r="HO20" s="1591"/>
      <c r="HP20" s="1591"/>
      <c r="HQ20" s="1591"/>
      <c r="HR20" s="1591"/>
      <c r="HS20" s="1591"/>
      <c r="HT20" s="1591"/>
      <c r="HU20" s="1591"/>
      <c r="HV20" s="1591"/>
      <c r="HW20" s="1591"/>
      <c r="HX20" s="1591"/>
      <c r="HY20" s="1591"/>
      <c r="HZ20" s="1591"/>
      <c r="IA20" s="1591"/>
      <c r="IB20" s="1591"/>
      <c r="IC20" s="1591"/>
      <c r="ID20" s="1591"/>
      <c r="IE20" s="1591"/>
      <c r="IF20" s="1591"/>
      <c r="IG20" s="1591"/>
      <c r="IH20" s="1591"/>
      <c r="II20" s="1591"/>
      <c r="IJ20" s="1591"/>
      <c r="IK20" s="1591"/>
      <c r="IL20" s="1591"/>
      <c r="IM20" s="1591"/>
      <c r="IN20" s="1591"/>
    </row>
    <row r="21" spans="1:248" ht="15.75">
      <c r="A21" s="8" t="s">
        <v>165</v>
      </c>
      <c r="B21" s="45" t="s">
        <v>195</v>
      </c>
      <c r="C21" s="243"/>
      <c r="D21" s="15" t="s">
        <v>585</v>
      </c>
      <c r="E21" s="306"/>
      <c r="F21" s="208"/>
      <c r="G21" s="92">
        <v>1.5</v>
      </c>
      <c r="H21" s="114">
        <v>45</v>
      </c>
      <c r="I21" s="59">
        <v>18</v>
      </c>
      <c r="J21" s="59">
        <v>9</v>
      </c>
      <c r="K21" s="60">
        <v>9</v>
      </c>
      <c r="L21" s="60"/>
      <c r="M21" s="23">
        <v>27</v>
      </c>
      <c r="N21" s="150"/>
      <c r="O21" s="34">
        <v>2</v>
      </c>
      <c r="P21" s="34"/>
      <c r="Q21" s="156"/>
      <c r="R21" s="34"/>
      <c r="S21" s="34"/>
      <c r="T21" s="1591"/>
      <c r="U21" s="1591"/>
      <c r="V21" s="1591"/>
      <c r="W21" s="1754" t="s">
        <v>627</v>
      </c>
      <c r="X21" s="1754" t="s">
        <v>626</v>
      </c>
      <c r="Y21" s="1754" t="s">
        <v>627</v>
      </c>
      <c r="Z21" s="1754" t="s">
        <v>627</v>
      </c>
      <c r="AA21" s="1754" t="s">
        <v>627</v>
      </c>
      <c r="AB21" s="1754" t="s">
        <v>627</v>
      </c>
      <c r="AC21" s="1591"/>
      <c r="AD21" s="1591"/>
      <c r="AE21" s="1591"/>
      <c r="AF21" s="1591"/>
      <c r="AG21" s="1591"/>
      <c r="AH21" s="1591"/>
      <c r="AI21" s="1591"/>
      <c r="AJ21" s="1591"/>
      <c r="AK21" s="1591"/>
      <c r="AL21" s="1591"/>
      <c r="AM21" s="1591"/>
      <c r="AN21" s="1591"/>
      <c r="AO21" s="1591"/>
      <c r="AP21" s="1591"/>
      <c r="AQ21" s="1591"/>
      <c r="AR21" s="1591"/>
      <c r="AS21" s="1591"/>
      <c r="AT21" s="1591"/>
      <c r="AU21" s="1591"/>
      <c r="AV21" s="1591"/>
      <c r="AW21" s="1591"/>
      <c r="AX21" s="1591"/>
      <c r="AY21" s="1591"/>
      <c r="AZ21" s="1591"/>
      <c r="BA21" s="1591"/>
      <c r="BB21" s="1591"/>
      <c r="BC21" s="1591"/>
      <c r="BD21" s="1591"/>
      <c r="BE21" s="1591"/>
      <c r="BF21" s="1591"/>
      <c r="BG21" s="1591"/>
      <c r="BH21" s="1591"/>
      <c r="BI21" s="1591"/>
      <c r="BJ21" s="1591"/>
      <c r="BK21" s="1591"/>
      <c r="BL21" s="1591"/>
      <c r="BM21" s="1591"/>
      <c r="BN21" s="1591"/>
      <c r="BO21" s="1591"/>
      <c r="BP21" s="1591"/>
      <c r="BQ21" s="1591"/>
      <c r="BR21" s="1591"/>
      <c r="BS21" s="1591"/>
      <c r="BT21" s="1591"/>
      <c r="BU21" s="1591"/>
      <c r="BV21" s="1591"/>
      <c r="BW21" s="1591"/>
      <c r="BX21" s="1591"/>
      <c r="BY21" s="1591"/>
      <c r="BZ21" s="1591"/>
      <c r="CA21" s="1591"/>
      <c r="CB21" s="1591"/>
      <c r="CC21" s="1591"/>
      <c r="CD21" s="1591"/>
      <c r="CE21" s="1591"/>
      <c r="CF21" s="1591"/>
      <c r="CG21" s="1591"/>
      <c r="CH21" s="1591"/>
      <c r="CI21" s="1591"/>
      <c r="CJ21" s="1591"/>
      <c r="CK21" s="1591"/>
      <c r="CL21" s="1591"/>
      <c r="CM21" s="1591"/>
      <c r="CN21" s="1591"/>
      <c r="CO21" s="1591"/>
      <c r="CP21" s="1591"/>
      <c r="CQ21" s="1591"/>
      <c r="CR21" s="1591"/>
      <c r="CS21" s="1591"/>
      <c r="CT21" s="1591"/>
      <c r="CU21" s="1591"/>
      <c r="CV21" s="1591"/>
      <c r="CW21" s="1591"/>
      <c r="CX21" s="1591"/>
      <c r="CY21" s="1591"/>
      <c r="CZ21" s="1591"/>
      <c r="DA21" s="1591"/>
      <c r="DB21" s="1591"/>
      <c r="DC21" s="1591"/>
      <c r="DD21" s="1591"/>
      <c r="DE21" s="1591"/>
      <c r="DF21" s="1591"/>
      <c r="DG21" s="1591"/>
      <c r="DH21" s="1591"/>
      <c r="DI21" s="1591"/>
      <c r="DJ21" s="1591"/>
      <c r="DK21" s="1591"/>
      <c r="DL21" s="1591"/>
      <c r="DM21" s="1591"/>
      <c r="DN21" s="1591"/>
      <c r="DO21" s="1591"/>
      <c r="DP21" s="1591"/>
      <c r="DQ21" s="1591"/>
      <c r="DR21" s="1591"/>
      <c r="DS21" s="1591"/>
      <c r="DT21" s="1591"/>
      <c r="DU21" s="1591"/>
      <c r="DV21" s="1591"/>
      <c r="DW21" s="1591"/>
      <c r="DX21" s="1591"/>
      <c r="DY21" s="1591"/>
      <c r="DZ21" s="1591"/>
      <c r="EA21" s="1591"/>
      <c r="EB21" s="1591"/>
      <c r="EC21" s="1591"/>
      <c r="ED21" s="1591"/>
      <c r="EE21" s="1591"/>
      <c r="EF21" s="1591"/>
      <c r="EG21" s="1591"/>
      <c r="EH21" s="1591"/>
      <c r="EI21" s="1591"/>
      <c r="EJ21" s="1591"/>
      <c r="EK21" s="1591"/>
      <c r="EL21" s="1591"/>
      <c r="EM21" s="1591"/>
      <c r="EN21" s="1591"/>
      <c r="EO21" s="1591"/>
      <c r="EP21" s="1591"/>
      <c r="EQ21" s="1591"/>
      <c r="ER21" s="1591"/>
      <c r="ES21" s="1591"/>
      <c r="ET21" s="1591"/>
      <c r="EU21" s="1591"/>
      <c r="EV21" s="1591"/>
      <c r="EW21" s="1591"/>
      <c r="EX21" s="1591"/>
      <c r="EY21" s="1591"/>
      <c r="EZ21" s="1591"/>
      <c r="FA21" s="1591"/>
      <c r="FB21" s="1591"/>
      <c r="FC21" s="1591"/>
      <c r="FD21" s="1591"/>
      <c r="FE21" s="1591"/>
      <c r="FF21" s="1591"/>
      <c r="FG21" s="1591"/>
      <c r="FH21" s="1591"/>
      <c r="FI21" s="1591"/>
      <c r="FJ21" s="1591"/>
      <c r="FK21" s="1591"/>
      <c r="FL21" s="1591"/>
      <c r="FM21" s="1591"/>
      <c r="FN21" s="1591"/>
      <c r="FO21" s="1591"/>
      <c r="FP21" s="1591"/>
      <c r="FQ21" s="1591"/>
      <c r="FR21" s="1591"/>
      <c r="FS21" s="1591"/>
      <c r="FT21" s="1591"/>
      <c r="FU21" s="1591"/>
      <c r="FV21" s="1591"/>
      <c r="FW21" s="1591"/>
      <c r="FX21" s="1591"/>
      <c r="FY21" s="1591"/>
      <c r="FZ21" s="1591"/>
      <c r="GA21" s="1591"/>
      <c r="GB21" s="1591"/>
      <c r="GC21" s="1591"/>
      <c r="GD21" s="1591"/>
      <c r="GE21" s="1591"/>
      <c r="GF21" s="1591"/>
      <c r="GG21" s="1591"/>
      <c r="GH21" s="1591"/>
      <c r="GI21" s="1591"/>
      <c r="GJ21" s="1591"/>
      <c r="GK21" s="1591"/>
      <c r="GL21" s="1591"/>
      <c r="GM21" s="1591"/>
      <c r="GN21" s="1591"/>
      <c r="GO21" s="1591"/>
      <c r="GP21" s="1591"/>
      <c r="GQ21" s="1591"/>
      <c r="GR21" s="1591"/>
      <c r="GS21" s="1591"/>
      <c r="GT21" s="1591"/>
      <c r="GU21" s="1591"/>
      <c r="GV21" s="1591"/>
      <c r="GW21" s="1591"/>
      <c r="GX21" s="1591"/>
      <c r="GY21" s="1591"/>
      <c r="GZ21" s="1591"/>
      <c r="HA21" s="1591"/>
      <c r="HB21" s="1591"/>
      <c r="HC21" s="1591"/>
      <c r="HD21" s="1591"/>
      <c r="HE21" s="1591"/>
      <c r="HF21" s="1591"/>
      <c r="HG21" s="1591"/>
      <c r="HH21" s="1591"/>
      <c r="HI21" s="1591"/>
      <c r="HJ21" s="1591"/>
      <c r="HK21" s="1591"/>
      <c r="HL21" s="1591"/>
      <c r="HM21" s="1591"/>
      <c r="HN21" s="1591"/>
      <c r="HO21" s="1591"/>
      <c r="HP21" s="1591"/>
      <c r="HQ21" s="1591"/>
      <c r="HR21" s="1591"/>
      <c r="HS21" s="1591"/>
      <c r="HT21" s="1591"/>
      <c r="HU21" s="1591"/>
      <c r="HV21" s="1591"/>
      <c r="HW21" s="1591"/>
      <c r="HX21" s="1591"/>
      <c r="HY21" s="1591"/>
      <c r="HZ21" s="1591"/>
      <c r="IA21" s="1591"/>
      <c r="IB21" s="1591"/>
      <c r="IC21" s="1591"/>
      <c r="ID21" s="1591"/>
      <c r="IE21" s="1591"/>
      <c r="IF21" s="1591"/>
      <c r="IG21" s="1591"/>
      <c r="IH21" s="1591"/>
      <c r="II21" s="1591"/>
      <c r="IJ21" s="1591"/>
      <c r="IK21" s="1591"/>
      <c r="IL21" s="1591"/>
      <c r="IM21" s="1591"/>
      <c r="IN21" s="1591"/>
    </row>
    <row r="22" spans="1:248" ht="41.25" customHeight="1" thickBot="1">
      <c r="A22" s="290" t="s">
        <v>168</v>
      </c>
      <c r="B22" s="143" t="s">
        <v>250</v>
      </c>
      <c r="C22" s="1668"/>
      <c r="D22" s="1668"/>
      <c r="E22" s="313"/>
      <c r="F22" s="139"/>
      <c r="G22" s="139">
        <v>1.5</v>
      </c>
      <c r="H22" s="139">
        <v>45</v>
      </c>
      <c r="I22" s="139">
        <v>18</v>
      </c>
      <c r="J22" s="139"/>
      <c r="K22" s="139"/>
      <c r="L22" s="139">
        <v>18</v>
      </c>
      <c r="M22" s="139">
        <v>27</v>
      </c>
      <c r="N22" s="139"/>
      <c r="O22" s="139">
        <v>1</v>
      </c>
      <c r="P22" s="139">
        <v>1</v>
      </c>
      <c r="Q22" s="139"/>
      <c r="R22" s="139"/>
      <c r="S22" s="139"/>
      <c r="T22" s="1591"/>
      <c r="U22" s="1591"/>
      <c r="V22" s="1591"/>
      <c r="W22" s="1754" t="s">
        <v>627</v>
      </c>
      <c r="X22" s="1754" t="s">
        <v>626</v>
      </c>
      <c r="Y22" s="1754" t="s">
        <v>626</v>
      </c>
      <c r="Z22" s="1754" t="s">
        <v>627</v>
      </c>
      <c r="AA22" s="1754" t="s">
        <v>627</v>
      </c>
      <c r="AB22" s="1754" t="s">
        <v>627</v>
      </c>
      <c r="AC22" s="1591"/>
      <c r="AD22" s="1591"/>
      <c r="AE22" s="1591"/>
      <c r="AF22" s="1591"/>
      <c r="AG22" s="1591"/>
      <c r="AH22" s="1591"/>
      <c r="AI22" s="1591"/>
      <c r="AJ22" s="1591"/>
      <c r="AK22" s="1591"/>
      <c r="AL22" s="1591"/>
      <c r="AM22" s="1591"/>
      <c r="AN22" s="1591"/>
      <c r="AO22" s="1591"/>
      <c r="AP22" s="1591"/>
      <c r="AQ22" s="1591"/>
      <c r="AR22" s="1591"/>
      <c r="AS22" s="1591"/>
      <c r="AT22" s="1591"/>
      <c r="AU22" s="1591"/>
      <c r="AV22" s="1591"/>
      <c r="AW22" s="1591"/>
      <c r="AX22" s="1591"/>
      <c r="AY22" s="1591"/>
      <c r="AZ22" s="1591"/>
      <c r="BA22" s="1591"/>
      <c r="BB22" s="1591"/>
      <c r="BC22" s="1591"/>
      <c r="BD22" s="1591"/>
      <c r="BE22" s="1591"/>
      <c r="BF22" s="1591"/>
      <c r="BG22" s="1591"/>
      <c r="BH22" s="1591"/>
      <c r="BI22" s="1591"/>
      <c r="BJ22" s="1591"/>
      <c r="BK22" s="1591"/>
      <c r="BL22" s="1591"/>
      <c r="BM22" s="1591"/>
      <c r="BN22" s="1591"/>
      <c r="BO22" s="1591"/>
      <c r="BP22" s="1591"/>
      <c r="BQ22" s="1591"/>
      <c r="BR22" s="1591"/>
      <c r="BS22" s="1591"/>
      <c r="BT22" s="1591"/>
      <c r="BU22" s="1591"/>
      <c r="BV22" s="1591"/>
      <c r="BW22" s="1591"/>
      <c r="BX22" s="1591"/>
      <c r="BY22" s="1591"/>
      <c r="BZ22" s="1591"/>
      <c r="CA22" s="1591"/>
      <c r="CB22" s="1591"/>
      <c r="CC22" s="1591"/>
      <c r="CD22" s="1591"/>
      <c r="CE22" s="1591"/>
      <c r="CF22" s="1591"/>
      <c r="CG22" s="1591"/>
      <c r="CH22" s="1591"/>
      <c r="CI22" s="1591"/>
      <c r="CJ22" s="1591"/>
      <c r="CK22" s="1591"/>
      <c r="CL22" s="1591"/>
      <c r="CM22" s="1591"/>
      <c r="CN22" s="1591"/>
      <c r="CO22" s="1591"/>
      <c r="CP22" s="1591"/>
      <c r="CQ22" s="1591"/>
      <c r="CR22" s="1591"/>
      <c r="CS22" s="1591"/>
      <c r="CT22" s="1591"/>
      <c r="CU22" s="1591"/>
      <c r="CV22" s="1591"/>
      <c r="CW22" s="1591"/>
      <c r="CX22" s="1591"/>
      <c r="CY22" s="1591"/>
      <c r="CZ22" s="1591"/>
      <c r="DA22" s="1591"/>
      <c r="DB22" s="1591"/>
      <c r="DC22" s="1591"/>
      <c r="DD22" s="1591"/>
      <c r="DE22" s="1591"/>
      <c r="DF22" s="1591"/>
      <c r="DG22" s="1591"/>
      <c r="DH22" s="1591"/>
      <c r="DI22" s="1591"/>
      <c r="DJ22" s="1591"/>
      <c r="DK22" s="1591"/>
      <c r="DL22" s="1591"/>
      <c r="DM22" s="1591"/>
      <c r="DN22" s="1591"/>
      <c r="DO22" s="1591"/>
      <c r="DP22" s="1591"/>
      <c r="DQ22" s="1591"/>
      <c r="DR22" s="1591"/>
      <c r="DS22" s="1591"/>
      <c r="DT22" s="1591"/>
      <c r="DU22" s="1591"/>
      <c r="DV22" s="1591"/>
      <c r="DW22" s="1591"/>
      <c r="DX22" s="1591"/>
      <c r="DY22" s="1591"/>
      <c r="DZ22" s="1591"/>
      <c r="EA22" s="1591"/>
      <c r="EB22" s="1591"/>
      <c r="EC22" s="1591"/>
      <c r="ED22" s="1591"/>
      <c r="EE22" s="1591"/>
      <c r="EF22" s="1591"/>
      <c r="EG22" s="1591"/>
      <c r="EH22" s="1591"/>
      <c r="EI22" s="1591"/>
      <c r="EJ22" s="1591"/>
      <c r="EK22" s="1591"/>
      <c r="EL22" s="1591"/>
      <c r="EM22" s="1591"/>
      <c r="EN22" s="1591"/>
      <c r="EO22" s="1591"/>
      <c r="EP22" s="1591"/>
      <c r="EQ22" s="1591"/>
      <c r="ER22" s="1591"/>
      <c r="ES22" s="1591"/>
      <c r="ET22" s="1591"/>
      <c r="EU22" s="1591"/>
      <c r="EV22" s="1591"/>
      <c r="EW22" s="1591"/>
      <c r="EX22" s="1591"/>
      <c r="EY22" s="1591"/>
      <c r="EZ22" s="1591"/>
      <c r="FA22" s="1591"/>
      <c r="FB22" s="1591"/>
      <c r="FC22" s="1591"/>
      <c r="FD22" s="1591"/>
      <c r="FE22" s="1591"/>
      <c r="FF22" s="1591"/>
      <c r="FG22" s="1591"/>
      <c r="FH22" s="1591"/>
      <c r="FI22" s="1591"/>
      <c r="FJ22" s="1591"/>
      <c r="FK22" s="1591"/>
      <c r="FL22" s="1591"/>
      <c r="FM22" s="1591"/>
      <c r="FN22" s="1591"/>
      <c r="FO22" s="1591"/>
      <c r="FP22" s="1591"/>
      <c r="FQ22" s="1591"/>
      <c r="FR22" s="1591"/>
      <c r="FS22" s="1591"/>
      <c r="FT22" s="1591"/>
      <c r="FU22" s="1591"/>
      <c r="FV22" s="1591"/>
      <c r="FW22" s="1591"/>
      <c r="FX22" s="1591"/>
      <c r="FY22" s="1591"/>
      <c r="FZ22" s="1591"/>
      <c r="GA22" s="1591"/>
      <c r="GB22" s="1591"/>
      <c r="GC22" s="1591"/>
      <c r="GD22" s="1591"/>
      <c r="GE22" s="1591"/>
      <c r="GF22" s="1591"/>
      <c r="GG22" s="1591"/>
      <c r="GH22" s="1591"/>
      <c r="GI22" s="1591"/>
      <c r="GJ22" s="1591"/>
      <c r="GK22" s="1591"/>
      <c r="GL22" s="1591"/>
      <c r="GM22" s="1591"/>
      <c r="GN22" s="1591"/>
      <c r="GO22" s="1591"/>
      <c r="GP22" s="1591"/>
      <c r="GQ22" s="1591"/>
      <c r="GR22" s="1591"/>
      <c r="GS22" s="1591"/>
      <c r="GT22" s="1591"/>
      <c r="GU22" s="1591"/>
      <c r="GV22" s="1591"/>
      <c r="GW22" s="1591"/>
      <c r="GX22" s="1591"/>
      <c r="GY22" s="1591"/>
      <c r="GZ22" s="1591"/>
      <c r="HA22" s="1591"/>
      <c r="HB22" s="1591"/>
      <c r="HC22" s="1591"/>
      <c r="HD22" s="1591"/>
      <c r="HE22" s="1591"/>
      <c r="HF22" s="1591"/>
      <c r="HG22" s="1591"/>
      <c r="HH22" s="1591"/>
      <c r="HI22" s="1591"/>
      <c r="HJ22" s="1591"/>
      <c r="HK22" s="1591"/>
      <c r="HL22" s="1591"/>
      <c r="HM22" s="1591"/>
      <c r="HN22" s="1591"/>
      <c r="HO22" s="1591"/>
      <c r="HP22" s="1591"/>
      <c r="HQ22" s="1591"/>
      <c r="HR22" s="1591"/>
      <c r="HS22" s="1591"/>
      <c r="HT22" s="1591"/>
      <c r="HU22" s="1591"/>
      <c r="HV22" s="1591"/>
      <c r="HW22" s="1591"/>
      <c r="HX22" s="1591"/>
      <c r="HY22" s="1591"/>
      <c r="HZ22" s="1591"/>
      <c r="IA22" s="1591"/>
      <c r="IB22" s="1591"/>
      <c r="IC22" s="1591"/>
      <c r="ID22" s="1591"/>
      <c r="IE22" s="1591"/>
      <c r="IF22" s="1591"/>
      <c r="IG22" s="1591"/>
      <c r="IH22" s="1591"/>
      <c r="II22" s="1591"/>
      <c r="IJ22" s="1591"/>
      <c r="IK22" s="1591"/>
      <c r="IL22" s="1591"/>
      <c r="IM22" s="1591"/>
      <c r="IN22" s="1591"/>
    </row>
    <row r="23" spans="1:248" ht="19.5" thickBot="1">
      <c r="A23" s="1675" t="s">
        <v>484</v>
      </c>
      <c r="B23" s="1676" t="s">
        <v>55</v>
      </c>
      <c r="C23" s="1677"/>
      <c r="D23" s="1678"/>
      <c r="E23" s="1679"/>
      <c r="F23" s="1680"/>
      <c r="G23" s="1612">
        <v>5</v>
      </c>
      <c r="H23" s="1613">
        <v>150</v>
      </c>
      <c r="I23" s="1681"/>
      <c r="J23" s="1681"/>
      <c r="K23" s="1677"/>
      <c r="L23" s="1677"/>
      <c r="M23" s="1721"/>
      <c r="N23" s="151"/>
      <c r="O23" s="1682"/>
      <c r="P23" s="1682"/>
      <c r="Q23" s="151"/>
      <c r="R23" s="1682"/>
      <c r="S23" s="1683"/>
      <c r="T23" s="1594"/>
      <c r="U23" s="1594"/>
      <c r="V23" s="1594"/>
      <c r="W23" s="1754" t="s">
        <v>627</v>
      </c>
      <c r="X23" s="1754" t="s">
        <v>626</v>
      </c>
      <c r="Y23" s="1754" t="s">
        <v>627</v>
      </c>
      <c r="Z23" s="1754" t="s">
        <v>627</v>
      </c>
      <c r="AA23" s="1754" t="s">
        <v>627</v>
      </c>
      <c r="AB23" s="1754" t="s">
        <v>627</v>
      </c>
      <c r="AC23" s="1594"/>
      <c r="AD23" s="1594"/>
      <c r="AE23" s="1594"/>
      <c r="AF23" s="1594"/>
      <c r="AG23" s="1594"/>
      <c r="AH23" s="1594"/>
      <c r="AI23" s="1594"/>
      <c r="AJ23" s="1594"/>
      <c r="AK23" s="1594"/>
      <c r="AL23" s="1594"/>
      <c r="AM23" s="1594"/>
      <c r="AN23" s="1594"/>
      <c r="AO23" s="1594"/>
      <c r="AP23" s="1594"/>
      <c r="AQ23" s="1594"/>
      <c r="AR23" s="1594"/>
      <c r="AS23" s="1594"/>
      <c r="AT23" s="1594"/>
      <c r="AU23" s="1594"/>
      <c r="AV23" s="1594"/>
      <c r="AW23" s="1594"/>
      <c r="AX23" s="1594"/>
      <c r="AY23" s="1594"/>
      <c r="AZ23" s="1594"/>
      <c r="BA23" s="1594"/>
      <c r="BB23" s="1594"/>
      <c r="BC23" s="1594"/>
      <c r="BD23" s="1594"/>
      <c r="BE23" s="1594"/>
      <c r="BF23" s="1594"/>
      <c r="BG23" s="1594"/>
      <c r="BH23" s="1594"/>
      <c r="BI23" s="1594"/>
      <c r="BJ23" s="1594"/>
      <c r="BK23" s="1594"/>
      <c r="BL23" s="1594"/>
      <c r="BM23" s="1594"/>
      <c r="BN23" s="1594"/>
      <c r="BO23" s="1594"/>
      <c r="BP23" s="1594"/>
      <c r="BQ23" s="1594"/>
      <c r="BR23" s="1594"/>
      <c r="BS23" s="1594"/>
      <c r="BT23" s="1594"/>
      <c r="BU23" s="1594"/>
      <c r="BV23" s="1594"/>
      <c r="BW23" s="1594"/>
      <c r="BX23" s="1594"/>
      <c r="BY23" s="1594"/>
      <c r="BZ23" s="1594"/>
      <c r="CA23" s="1594"/>
      <c r="CB23" s="1594"/>
      <c r="CC23" s="1594"/>
      <c r="CD23" s="1594"/>
      <c r="CE23" s="1594"/>
      <c r="CF23" s="1594"/>
      <c r="CG23" s="1594"/>
      <c r="CH23" s="1594"/>
      <c r="CI23" s="1594"/>
      <c r="CJ23" s="1594"/>
      <c r="CK23" s="1594"/>
      <c r="CL23" s="1594"/>
      <c r="CM23" s="1594"/>
      <c r="CN23" s="1594"/>
      <c r="CO23" s="1594"/>
      <c r="CP23" s="1594"/>
      <c r="CQ23" s="1594"/>
      <c r="CR23" s="1594"/>
      <c r="CS23" s="1594"/>
      <c r="CT23" s="1594"/>
      <c r="CU23" s="1594"/>
      <c r="CV23" s="1594"/>
      <c r="CW23" s="1594"/>
      <c r="CX23" s="1594"/>
      <c r="CY23" s="1594"/>
      <c r="CZ23" s="1594"/>
      <c r="DA23" s="1594"/>
      <c r="DB23" s="1594"/>
      <c r="DC23" s="1594"/>
      <c r="DD23" s="1594"/>
      <c r="DE23" s="1594"/>
      <c r="DF23" s="1594"/>
      <c r="DG23" s="1594"/>
      <c r="DH23" s="1594"/>
      <c r="DI23" s="1594"/>
      <c r="DJ23" s="1594"/>
      <c r="DK23" s="1594"/>
      <c r="DL23" s="1594"/>
      <c r="DM23" s="1594"/>
      <c r="DN23" s="1594"/>
      <c r="DO23" s="1594"/>
      <c r="DP23" s="1594"/>
      <c r="DQ23" s="1594"/>
      <c r="DR23" s="1594"/>
      <c r="DS23" s="1594"/>
      <c r="DT23" s="1594"/>
      <c r="DU23" s="1594"/>
      <c r="DV23" s="1594"/>
      <c r="DW23" s="1594"/>
      <c r="DX23" s="1594"/>
      <c r="DY23" s="1594"/>
      <c r="DZ23" s="1594"/>
      <c r="EA23" s="1594"/>
      <c r="EB23" s="1594"/>
      <c r="EC23" s="1594"/>
      <c r="ED23" s="1594"/>
      <c r="EE23" s="1594"/>
      <c r="EF23" s="1594"/>
      <c r="EG23" s="1594"/>
      <c r="EH23" s="1594"/>
      <c r="EI23" s="1594"/>
      <c r="EJ23" s="1594"/>
      <c r="EK23" s="1594"/>
      <c r="EL23" s="1594"/>
      <c r="EM23" s="1594"/>
      <c r="EN23" s="1594"/>
      <c r="EO23" s="1594"/>
      <c r="EP23" s="1594"/>
      <c r="EQ23" s="1594"/>
      <c r="ER23" s="1594"/>
      <c r="ES23" s="1594"/>
      <c r="ET23" s="1594"/>
      <c r="EU23" s="1594"/>
      <c r="EV23" s="1594"/>
      <c r="EW23" s="1594"/>
      <c r="EX23" s="1594"/>
      <c r="EY23" s="1594"/>
      <c r="EZ23" s="1594"/>
      <c r="FA23" s="1594"/>
      <c r="FB23" s="1594"/>
      <c r="FC23" s="1594"/>
      <c r="FD23" s="1594"/>
      <c r="FE23" s="1594"/>
      <c r="FF23" s="1594"/>
      <c r="FG23" s="1594"/>
      <c r="FH23" s="1594"/>
      <c r="FI23" s="1594"/>
      <c r="FJ23" s="1594"/>
      <c r="FK23" s="1594"/>
      <c r="FL23" s="1594"/>
      <c r="FM23" s="1594"/>
      <c r="FN23" s="1594"/>
      <c r="FO23" s="1594"/>
      <c r="FP23" s="1594"/>
      <c r="FQ23" s="1594"/>
      <c r="FR23" s="1594"/>
      <c r="FS23" s="1594"/>
      <c r="FT23" s="1594"/>
      <c r="FU23" s="1594"/>
      <c r="FV23" s="1594"/>
      <c r="FW23" s="1594"/>
      <c r="FX23" s="1594"/>
      <c r="FY23" s="1594"/>
      <c r="FZ23" s="1594"/>
      <c r="GA23" s="1594"/>
      <c r="GB23" s="1594"/>
      <c r="GC23" s="1594"/>
      <c r="GD23" s="1594"/>
      <c r="GE23" s="1594"/>
      <c r="GF23" s="1594"/>
      <c r="GG23" s="1594"/>
      <c r="GH23" s="1594"/>
      <c r="GI23" s="1594"/>
      <c r="GJ23" s="1594"/>
      <c r="GK23" s="1594"/>
      <c r="GL23" s="1594"/>
      <c r="GM23" s="1594"/>
      <c r="GN23" s="1594"/>
      <c r="GO23" s="1594"/>
      <c r="GP23" s="1594"/>
      <c r="GQ23" s="1594"/>
      <c r="GR23" s="1594"/>
      <c r="GS23" s="1594"/>
      <c r="GT23" s="1594"/>
      <c r="GU23" s="1594"/>
      <c r="GV23" s="1594"/>
      <c r="GW23" s="1594"/>
      <c r="GX23" s="1594"/>
      <c r="GY23" s="1594"/>
      <c r="GZ23" s="1594"/>
      <c r="HA23" s="1594"/>
      <c r="HB23" s="1594"/>
      <c r="HC23" s="1594"/>
      <c r="HD23" s="1594"/>
      <c r="HE23" s="1594"/>
      <c r="HF23" s="1594"/>
      <c r="HG23" s="1594"/>
      <c r="HH23" s="1594"/>
      <c r="HI23" s="1594"/>
      <c r="HJ23" s="1594"/>
      <c r="HK23" s="1594"/>
      <c r="HL23" s="1594"/>
      <c r="HM23" s="1594"/>
      <c r="HN23" s="1594"/>
      <c r="HO23" s="1594"/>
      <c r="HP23" s="1594"/>
      <c r="HQ23" s="1594"/>
      <c r="HR23" s="1594"/>
      <c r="HS23" s="1594"/>
      <c r="HT23" s="1594"/>
      <c r="HU23" s="1594"/>
      <c r="HV23" s="1594"/>
      <c r="HW23" s="1594"/>
      <c r="HX23" s="1594"/>
      <c r="HY23" s="1594"/>
      <c r="HZ23" s="1594"/>
      <c r="IA23" s="1594"/>
      <c r="IB23" s="1594"/>
      <c r="IC23" s="1594"/>
      <c r="ID23" s="1594"/>
      <c r="IE23" s="1594"/>
      <c r="IF23" s="1594"/>
      <c r="IG23" s="1594"/>
      <c r="IH23" s="1594"/>
      <c r="II23" s="1594"/>
      <c r="IJ23" s="1594"/>
      <c r="IK23" s="1594"/>
      <c r="IL23" s="1594"/>
      <c r="IM23" s="1594"/>
      <c r="IN23" s="1594"/>
    </row>
    <row r="24" spans="1:248" ht="19.5" thickBot="1">
      <c r="A24" s="1675"/>
      <c r="B24" s="1687" t="s">
        <v>570</v>
      </c>
      <c r="C24" s="1688" t="s">
        <v>585</v>
      </c>
      <c r="D24" s="1689"/>
      <c r="E24" s="1689"/>
      <c r="F24" s="1690"/>
      <c r="G24" s="1691">
        <v>2</v>
      </c>
      <c r="H24" s="1692">
        <v>60</v>
      </c>
      <c r="I24" s="1693">
        <v>36</v>
      </c>
      <c r="J24" s="1694">
        <v>18</v>
      </c>
      <c r="K24" s="1689">
        <v>18</v>
      </c>
      <c r="L24" s="1689"/>
      <c r="M24" s="1722">
        <v>24</v>
      </c>
      <c r="N24" s="151"/>
      <c r="O24" s="1554">
        <v>4</v>
      </c>
      <c r="P24" s="1695"/>
      <c r="Q24" s="151"/>
      <c r="R24" s="1695"/>
      <c r="S24" s="1696"/>
      <c r="T24" s="1594"/>
      <c r="U24" s="1594"/>
      <c r="V24" s="1594"/>
      <c r="W24" s="1754" t="s">
        <v>627</v>
      </c>
      <c r="X24" s="1754" t="s">
        <v>626</v>
      </c>
      <c r="Y24" s="1754" t="s">
        <v>627</v>
      </c>
      <c r="Z24" s="1754" t="s">
        <v>627</v>
      </c>
      <c r="AA24" s="1754" t="s">
        <v>627</v>
      </c>
      <c r="AB24" s="1754" t="s">
        <v>627</v>
      </c>
      <c r="AC24" s="1594"/>
      <c r="AD24" s="1594"/>
      <c r="AE24" s="1594"/>
      <c r="AF24" s="1594"/>
      <c r="AG24" s="1594"/>
      <c r="AH24" s="1594"/>
      <c r="AI24" s="1594"/>
      <c r="AJ24" s="1594"/>
      <c r="AK24" s="1594"/>
      <c r="AL24" s="1594"/>
      <c r="AM24" s="1594"/>
      <c r="AN24" s="1594"/>
      <c r="AO24" s="1594"/>
      <c r="AP24" s="1594"/>
      <c r="AQ24" s="1594"/>
      <c r="AR24" s="1594"/>
      <c r="AS24" s="1594"/>
      <c r="AT24" s="1594"/>
      <c r="AU24" s="1594"/>
      <c r="AV24" s="1594"/>
      <c r="AW24" s="1594"/>
      <c r="AX24" s="1594"/>
      <c r="AY24" s="1594"/>
      <c r="AZ24" s="1594"/>
      <c r="BA24" s="1594"/>
      <c r="BB24" s="1594"/>
      <c r="BC24" s="1594"/>
      <c r="BD24" s="1594"/>
      <c r="BE24" s="1594"/>
      <c r="BF24" s="1594"/>
      <c r="BG24" s="1594"/>
      <c r="BH24" s="1594"/>
      <c r="BI24" s="1594"/>
      <c r="BJ24" s="1594"/>
      <c r="BK24" s="1594"/>
      <c r="BL24" s="1594"/>
      <c r="BM24" s="1594"/>
      <c r="BN24" s="1594"/>
      <c r="BO24" s="1594"/>
      <c r="BP24" s="1594"/>
      <c r="BQ24" s="1594"/>
      <c r="BR24" s="1594"/>
      <c r="BS24" s="1594"/>
      <c r="BT24" s="1594"/>
      <c r="BU24" s="1594"/>
      <c r="BV24" s="1594"/>
      <c r="BW24" s="1594"/>
      <c r="BX24" s="1594"/>
      <c r="BY24" s="1594"/>
      <c r="BZ24" s="1594"/>
      <c r="CA24" s="1594"/>
      <c r="CB24" s="1594"/>
      <c r="CC24" s="1594"/>
      <c r="CD24" s="1594"/>
      <c r="CE24" s="1594"/>
      <c r="CF24" s="1594"/>
      <c r="CG24" s="1594"/>
      <c r="CH24" s="1594"/>
      <c r="CI24" s="1594"/>
      <c r="CJ24" s="1594"/>
      <c r="CK24" s="1594"/>
      <c r="CL24" s="1594"/>
      <c r="CM24" s="1594"/>
      <c r="CN24" s="1594"/>
      <c r="CO24" s="1594"/>
      <c r="CP24" s="1594"/>
      <c r="CQ24" s="1594"/>
      <c r="CR24" s="1594"/>
      <c r="CS24" s="1594"/>
      <c r="CT24" s="1594"/>
      <c r="CU24" s="1594"/>
      <c r="CV24" s="1594"/>
      <c r="CW24" s="1594"/>
      <c r="CX24" s="1594"/>
      <c r="CY24" s="1594"/>
      <c r="CZ24" s="1594"/>
      <c r="DA24" s="1594"/>
      <c r="DB24" s="1594"/>
      <c r="DC24" s="1594"/>
      <c r="DD24" s="1594"/>
      <c r="DE24" s="1594"/>
      <c r="DF24" s="1594"/>
      <c r="DG24" s="1594"/>
      <c r="DH24" s="1594"/>
      <c r="DI24" s="1594"/>
      <c r="DJ24" s="1594"/>
      <c r="DK24" s="1594"/>
      <c r="DL24" s="1594"/>
      <c r="DM24" s="1594"/>
      <c r="DN24" s="1594"/>
      <c r="DO24" s="1594"/>
      <c r="DP24" s="1594"/>
      <c r="DQ24" s="1594"/>
      <c r="DR24" s="1594"/>
      <c r="DS24" s="1594"/>
      <c r="DT24" s="1594"/>
      <c r="DU24" s="1594"/>
      <c r="DV24" s="1594"/>
      <c r="DW24" s="1594"/>
      <c r="DX24" s="1594"/>
      <c r="DY24" s="1594"/>
      <c r="DZ24" s="1594"/>
      <c r="EA24" s="1594"/>
      <c r="EB24" s="1594"/>
      <c r="EC24" s="1594"/>
      <c r="ED24" s="1594"/>
      <c r="EE24" s="1594"/>
      <c r="EF24" s="1594"/>
      <c r="EG24" s="1594"/>
      <c r="EH24" s="1594"/>
      <c r="EI24" s="1594"/>
      <c r="EJ24" s="1594"/>
      <c r="EK24" s="1594"/>
      <c r="EL24" s="1594"/>
      <c r="EM24" s="1594"/>
      <c r="EN24" s="1594"/>
      <c r="EO24" s="1594"/>
      <c r="EP24" s="1594"/>
      <c r="EQ24" s="1594"/>
      <c r="ER24" s="1594"/>
      <c r="ES24" s="1594"/>
      <c r="ET24" s="1594"/>
      <c r="EU24" s="1594"/>
      <c r="EV24" s="1594"/>
      <c r="EW24" s="1594"/>
      <c r="EX24" s="1594"/>
      <c r="EY24" s="1594"/>
      <c r="EZ24" s="1594"/>
      <c r="FA24" s="1594"/>
      <c r="FB24" s="1594"/>
      <c r="FC24" s="1594"/>
      <c r="FD24" s="1594"/>
      <c r="FE24" s="1594"/>
      <c r="FF24" s="1594"/>
      <c r="FG24" s="1594"/>
      <c r="FH24" s="1594"/>
      <c r="FI24" s="1594"/>
      <c r="FJ24" s="1594"/>
      <c r="FK24" s="1594"/>
      <c r="FL24" s="1594"/>
      <c r="FM24" s="1594"/>
      <c r="FN24" s="1594"/>
      <c r="FO24" s="1594"/>
      <c r="FP24" s="1594"/>
      <c r="FQ24" s="1594"/>
      <c r="FR24" s="1594"/>
      <c r="FS24" s="1594"/>
      <c r="FT24" s="1594"/>
      <c r="FU24" s="1594"/>
      <c r="FV24" s="1594"/>
      <c r="FW24" s="1594"/>
      <c r="FX24" s="1594"/>
      <c r="FY24" s="1594"/>
      <c r="FZ24" s="1594"/>
      <c r="GA24" s="1594"/>
      <c r="GB24" s="1594"/>
      <c r="GC24" s="1594"/>
      <c r="GD24" s="1594"/>
      <c r="GE24" s="1594"/>
      <c r="GF24" s="1594"/>
      <c r="GG24" s="1594"/>
      <c r="GH24" s="1594"/>
      <c r="GI24" s="1594"/>
      <c r="GJ24" s="1594"/>
      <c r="GK24" s="1594"/>
      <c r="GL24" s="1594"/>
      <c r="GM24" s="1594"/>
      <c r="GN24" s="1594"/>
      <c r="GO24" s="1594"/>
      <c r="GP24" s="1594"/>
      <c r="GQ24" s="1594"/>
      <c r="GR24" s="1594"/>
      <c r="GS24" s="1594"/>
      <c r="GT24" s="1594"/>
      <c r="GU24" s="1594"/>
      <c r="GV24" s="1594"/>
      <c r="GW24" s="1594"/>
      <c r="GX24" s="1594"/>
      <c r="GY24" s="1594"/>
      <c r="GZ24" s="1594"/>
      <c r="HA24" s="1594"/>
      <c r="HB24" s="1594"/>
      <c r="HC24" s="1594"/>
      <c r="HD24" s="1594"/>
      <c r="HE24" s="1594"/>
      <c r="HF24" s="1594"/>
      <c r="HG24" s="1594"/>
      <c r="HH24" s="1594"/>
      <c r="HI24" s="1594"/>
      <c r="HJ24" s="1594"/>
      <c r="HK24" s="1594"/>
      <c r="HL24" s="1594"/>
      <c r="HM24" s="1594"/>
      <c r="HN24" s="1594"/>
      <c r="HO24" s="1594"/>
      <c r="HP24" s="1594"/>
      <c r="HQ24" s="1594"/>
      <c r="HR24" s="1594"/>
      <c r="HS24" s="1594"/>
      <c r="HT24" s="1594"/>
      <c r="HU24" s="1594"/>
      <c r="HV24" s="1594"/>
      <c r="HW24" s="1594"/>
      <c r="HX24" s="1594"/>
      <c r="HY24" s="1594"/>
      <c r="HZ24" s="1594"/>
      <c r="IA24" s="1594"/>
      <c r="IB24" s="1594"/>
      <c r="IC24" s="1594"/>
      <c r="ID24" s="1594"/>
      <c r="IE24" s="1594"/>
      <c r="IF24" s="1594"/>
      <c r="IG24" s="1594"/>
      <c r="IH24" s="1594"/>
      <c r="II24" s="1594"/>
      <c r="IJ24" s="1594"/>
      <c r="IK24" s="1594"/>
      <c r="IL24" s="1594"/>
      <c r="IM24" s="1594"/>
      <c r="IN24" s="1594"/>
    </row>
    <row r="25" spans="1:248" ht="32.25" thickBot="1">
      <c r="A25" s="1621" t="s">
        <v>568</v>
      </c>
      <c r="B25" s="1705" t="s">
        <v>619</v>
      </c>
      <c r="C25" s="1706"/>
      <c r="D25" s="1707" t="s">
        <v>585</v>
      </c>
      <c r="E25" s="1707"/>
      <c r="F25" s="1708"/>
      <c r="G25" s="1709">
        <v>3</v>
      </c>
      <c r="H25" s="1624">
        <v>90</v>
      </c>
      <c r="I25" s="1710">
        <v>36</v>
      </c>
      <c r="J25" s="1710">
        <v>18</v>
      </c>
      <c r="K25" s="1707">
        <v>18</v>
      </c>
      <c r="L25" s="1707"/>
      <c r="M25" s="1724">
        <v>54</v>
      </c>
      <c r="N25" s="151"/>
      <c r="O25" s="1554">
        <v>4</v>
      </c>
      <c r="P25" s="1637"/>
      <c r="Q25" s="151"/>
      <c r="R25" s="1637"/>
      <c r="S25" s="1637"/>
      <c r="T25" s="1594"/>
      <c r="U25" s="1594"/>
      <c r="V25" s="1594"/>
      <c r="W25" s="1754" t="s">
        <v>627</v>
      </c>
      <c r="X25" s="1754" t="s">
        <v>626</v>
      </c>
      <c r="Y25" s="1754" t="s">
        <v>627</v>
      </c>
      <c r="Z25" s="1754" t="s">
        <v>627</v>
      </c>
      <c r="AA25" s="1754" t="s">
        <v>627</v>
      </c>
      <c r="AB25" s="1754" t="s">
        <v>627</v>
      </c>
      <c r="AC25" s="1594"/>
      <c r="AD25" s="1594"/>
      <c r="AE25" s="1594"/>
      <c r="AF25" s="1594"/>
      <c r="AG25" s="1594"/>
      <c r="AH25" s="1594"/>
      <c r="AI25" s="1594"/>
      <c r="AJ25" s="1594"/>
      <c r="AK25" s="1594"/>
      <c r="AL25" s="1594"/>
      <c r="AM25" s="1594"/>
      <c r="AN25" s="1594"/>
      <c r="AO25" s="1594"/>
      <c r="AP25" s="1594"/>
      <c r="AQ25" s="1594"/>
      <c r="AR25" s="1594"/>
      <c r="AS25" s="1594"/>
      <c r="AT25" s="1594"/>
      <c r="AU25" s="1594"/>
      <c r="AV25" s="1594"/>
      <c r="AW25" s="1594"/>
      <c r="AX25" s="1594"/>
      <c r="AY25" s="1594"/>
      <c r="AZ25" s="1594"/>
      <c r="BA25" s="1594"/>
      <c r="BB25" s="1594"/>
      <c r="BC25" s="1594"/>
      <c r="BD25" s="1594"/>
      <c r="BE25" s="1594"/>
      <c r="BF25" s="1594"/>
      <c r="BG25" s="1594"/>
      <c r="BH25" s="1594"/>
      <c r="BI25" s="1594"/>
      <c r="BJ25" s="1594"/>
      <c r="BK25" s="1594"/>
      <c r="BL25" s="1594"/>
      <c r="BM25" s="1594"/>
      <c r="BN25" s="1594"/>
      <c r="BO25" s="1594"/>
      <c r="BP25" s="1594"/>
      <c r="BQ25" s="1594"/>
      <c r="BR25" s="1594"/>
      <c r="BS25" s="1594"/>
      <c r="BT25" s="1594"/>
      <c r="BU25" s="1594"/>
      <c r="BV25" s="1594"/>
      <c r="BW25" s="1594"/>
      <c r="BX25" s="1594"/>
      <c r="BY25" s="1594"/>
      <c r="BZ25" s="1594"/>
      <c r="CA25" s="1594"/>
      <c r="CB25" s="1594"/>
      <c r="CC25" s="1594"/>
      <c r="CD25" s="1594"/>
      <c r="CE25" s="1594"/>
      <c r="CF25" s="1594"/>
      <c r="CG25" s="1594"/>
      <c r="CH25" s="1594"/>
      <c r="CI25" s="1594"/>
      <c r="CJ25" s="1594"/>
      <c r="CK25" s="1594"/>
      <c r="CL25" s="1594"/>
      <c r="CM25" s="1594"/>
      <c r="CN25" s="1594"/>
      <c r="CO25" s="1594"/>
      <c r="CP25" s="1594"/>
      <c r="CQ25" s="1594"/>
      <c r="CR25" s="1594"/>
      <c r="CS25" s="1594"/>
      <c r="CT25" s="1594"/>
      <c r="CU25" s="1594"/>
      <c r="CV25" s="1594"/>
      <c r="CW25" s="1594"/>
      <c r="CX25" s="1594"/>
      <c r="CY25" s="1594"/>
      <c r="CZ25" s="1594"/>
      <c r="DA25" s="1594"/>
      <c r="DB25" s="1594"/>
      <c r="DC25" s="1594"/>
      <c r="DD25" s="1594"/>
      <c r="DE25" s="1594"/>
      <c r="DF25" s="1594"/>
      <c r="DG25" s="1594"/>
      <c r="DH25" s="1594"/>
      <c r="DI25" s="1594"/>
      <c r="DJ25" s="1594"/>
      <c r="DK25" s="1594"/>
      <c r="DL25" s="1594"/>
      <c r="DM25" s="1594"/>
      <c r="DN25" s="1594"/>
      <c r="DO25" s="1594"/>
      <c r="DP25" s="1594"/>
      <c r="DQ25" s="1594"/>
      <c r="DR25" s="1594"/>
      <c r="DS25" s="1594"/>
      <c r="DT25" s="1594"/>
      <c r="DU25" s="1594"/>
      <c r="DV25" s="1594"/>
      <c r="DW25" s="1594"/>
      <c r="DX25" s="1594"/>
      <c r="DY25" s="1594"/>
      <c r="DZ25" s="1594"/>
      <c r="EA25" s="1594"/>
      <c r="EB25" s="1594"/>
      <c r="EC25" s="1594"/>
      <c r="ED25" s="1594"/>
      <c r="EE25" s="1594"/>
      <c r="EF25" s="1594"/>
      <c r="EG25" s="1594"/>
      <c r="EH25" s="1594"/>
      <c r="EI25" s="1594"/>
      <c r="EJ25" s="1594"/>
      <c r="EK25" s="1594"/>
      <c r="EL25" s="1594"/>
      <c r="EM25" s="1594"/>
      <c r="EN25" s="1594"/>
      <c r="EO25" s="1594"/>
      <c r="EP25" s="1594"/>
      <c r="EQ25" s="1594"/>
      <c r="ER25" s="1594"/>
      <c r="ES25" s="1594"/>
      <c r="ET25" s="1594"/>
      <c r="EU25" s="1594"/>
      <c r="EV25" s="1594"/>
      <c r="EW25" s="1594"/>
      <c r="EX25" s="1594"/>
      <c r="EY25" s="1594"/>
      <c r="EZ25" s="1594"/>
      <c r="FA25" s="1594"/>
      <c r="FB25" s="1594"/>
      <c r="FC25" s="1594"/>
      <c r="FD25" s="1594"/>
      <c r="FE25" s="1594"/>
      <c r="FF25" s="1594"/>
      <c r="FG25" s="1594"/>
      <c r="FH25" s="1594"/>
      <c r="FI25" s="1594"/>
      <c r="FJ25" s="1594"/>
      <c r="FK25" s="1594"/>
      <c r="FL25" s="1594"/>
      <c r="FM25" s="1594"/>
      <c r="FN25" s="1594"/>
      <c r="FO25" s="1594"/>
      <c r="FP25" s="1594"/>
      <c r="FQ25" s="1594"/>
      <c r="FR25" s="1594"/>
      <c r="FS25" s="1594"/>
      <c r="FT25" s="1594"/>
      <c r="FU25" s="1594"/>
      <c r="FV25" s="1594"/>
      <c r="FW25" s="1594"/>
      <c r="FX25" s="1594"/>
      <c r="FY25" s="1594"/>
      <c r="FZ25" s="1594"/>
      <c r="GA25" s="1594"/>
      <c r="GB25" s="1594"/>
      <c r="GC25" s="1594"/>
      <c r="GD25" s="1594"/>
      <c r="GE25" s="1594"/>
      <c r="GF25" s="1594"/>
      <c r="GG25" s="1594"/>
      <c r="GH25" s="1594"/>
      <c r="GI25" s="1594"/>
      <c r="GJ25" s="1594"/>
      <c r="GK25" s="1594"/>
      <c r="GL25" s="1594"/>
      <c r="GM25" s="1594"/>
      <c r="GN25" s="1594"/>
      <c r="GO25" s="1594"/>
      <c r="GP25" s="1594"/>
      <c r="GQ25" s="1594"/>
      <c r="GR25" s="1594"/>
      <c r="GS25" s="1594"/>
      <c r="GT25" s="1594"/>
      <c r="GU25" s="1594"/>
      <c r="GV25" s="1594"/>
      <c r="GW25" s="1594"/>
      <c r="GX25" s="1594"/>
      <c r="GY25" s="1594"/>
      <c r="GZ25" s="1594"/>
      <c r="HA25" s="1594"/>
      <c r="HB25" s="1594"/>
      <c r="HC25" s="1594"/>
      <c r="HD25" s="1594"/>
      <c r="HE25" s="1594"/>
      <c r="HF25" s="1594"/>
      <c r="HG25" s="1594"/>
      <c r="HH25" s="1594"/>
      <c r="HI25" s="1594"/>
      <c r="HJ25" s="1594"/>
      <c r="HK25" s="1594"/>
      <c r="HL25" s="1594"/>
      <c r="HM25" s="1594"/>
      <c r="HN25" s="1594"/>
      <c r="HO25" s="1594"/>
      <c r="HP25" s="1594"/>
      <c r="HQ25" s="1594"/>
      <c r="HR25" s="1594"/>
      <c r="HS25" s="1594"/>
      <c r="HT25" s="1594"/>
      <c r="HU25" s="1594"/>
      <c r="HV25" s="1594"/>
      <c r="HW25" s="1594"/>
      <c r="HX25" s="1594"/>
      <c r="HY25" s="1594"/>
      <c r="HZ25" s="1594"/>
      <c r="IA25" s="1594"/>
      <c r="IB25" s="1594"/>
      <c r="IC25" s="1594"/>
      <c r="ID25" s="1594"/>
      <c r="IE25" s="1594"/>
      <c r="IF25" s="1594"/>
      <c r="IG25" s="1594"/>
      <c r="IH25" s="1594"/>
      <c r="II25" s="1594"/>
      <c r="IJ25" s="1594"/>
      <c r="IK25" s="1594"/>
      <c r="IL25" s="1594"/>
      <c r="IM25" s="1594"/>
      <c r="IN25" s="1594"/>
    </row>
    <row r="26" spans="1:248" ht="15.75">
      <c r="A26" s="1621"/>
      <c r="B26" s="1629"/>
      <c r="C26" s="1630"/>
      <c r="D26" s="1630"/>
      <c r="E26" s="1631"/>
      <c r="F26" s="1632"/>
      <c r="G26" s="1633"/>
      <c r="H26" s="1634"/>
      <c r="I26" s="1635"/>
      <c r="J26" s="1635"/>
      <c r="K26" s="1635"/>
      <c r="L26" s="1636"/>
      <c r="M26" s="1723"/>
      <c r="N26" s="151"/>
      <c r="O26" s="1637"/>
      <c r="P26" s="1637"/>
      <c r="Q26" s="151"/>
      <c r="R26" s="1637"/>
      <c r="S26" s="1638"/>
      <c r="T26" s="1523"/>
      <c r="U26" s="1523"/>
      <c r="V26" s="1523"/>
      <c r="W26" s="1754"/>
      <c r="X26" s="1754"/>
      <c r="Y26" s="1754"/>
      <c r="Z26" s="1754"/>
      <c r="AA26" s="1754"/>
      <c r="AB26" s="1754"/>
      <c r="AC26" s="1523"/>
      <c r="AD26" s="1523"/>
      <c r="AE26" s="1523"/>
      <c r="AF26" s="1523"/>
      <c r="AG26" s="1523"/>
      <c r="AH26" s="1523"/>
      <c r="AI26" s="1523"/>
      <c r="AJ26" s="1523"/>
      <c r="AK26" s="1523"/>
      <c r="AL26" s="1523"/>
      <c r="AM26" s="1523"/>
      <c r="AN26" s="1523"/>
      <c r="AO26" s="1523"/>
      <c r="AP26" s="1523"/>
      <c r="AQ26" s="1523"/>
      <c r="AR26" s="1523"/>
      <c r="AS26" s="1523"/>
      <c r="AT26" s="1523"/>
      <c r="AU26" s="1523"/>
      <c r="AV26" s="1523"/>
      <c r="AW26" s="1523"/>
      <c r="AX26" s="1523"/>
      <c r="AY26" s="1523"/>
      <c r="AZ26" s="1523"/>
      <c r="BA26" s="1523"/>
      <c r="BB26" s="1523"/>
      <c r="BC26" s="1523"/>
      <c r="BD26" s="1523"/>
      <c r="BE26" s="1523"/>
      <c r="BF26" s="1523"/>
      <c r="BG26" s="1523"/>
      <c r="BH26" s="1523"/>
      <c r="BI26" s="1523"/>
      <c r="BJ26" s="1523"/>
      <c r="BK26" s="1523"/>
      <c r="BL26" s="1523"/>
      <c r="BM26" s="1523"/>
      <c r="BN26" s="1523"/>
      <c r="BO26" s="1523"/>
      <c r="BP26" s="1523"/>
      <c r="BQ26" s="1523"/>
      <c r="BR26" s="1523"/>
      <c r="BS26" s="1523"/>
      <c r="BT26" s="1523"/>
      <c r="BU26" s="1523"/>
      <c r="BV26" s="1523"/>
      <c r="BW26" s="1523"/>
      <c r="BX26" s="1523"/>
      <c r="BY26" s="1523"/>
      <c r="BZ26" s="1523"/>
      <c r="CA26" s="1523"/>
      <c r="CB26" s="1523"/>
      <c r="CC26" s="1523"/>
      <c r="CD26" s="1523"/>
      <c r="CE26" s="1523"/>
      <c r="CF26" s="1523"/>
      <c r="CG26" s="1523"/>
      <c r="CH26" s="1523"/>
      <c r="CI26" s="1523"/>
      <c r="CJ26" s="1523"/>
      <c r="CK26" s="1523"/>
      <c r="CL26" s="1523"/>
      <c r="CM26" s="1523"/>
      <c r="CN26" s="1523"/>
      <c r="CO26" s="1523"/>
      <c r="CP26" s="1523"/>
      <c r="CQ26" s="1523"/>
      <c r="CR26" s="1523"/>
      <c r="CS26" s="1523"/>
      <c r="CT26" s="1523"/>
      <c r="CU26" s="1523"/>
      <c r="CV26" s="1523"/>
      <c r="CW26" s="1523"/>
      <c r="CX26" s="1523"/>
      <c r="CY26" s="1523"/>
      <c r="CZ26" s="1523"/>
      <c r="DA26" s="1523"/>
      <c r="DB26" s="1523"/>
      <c r="DC26" s="1523"/>
      <c r="DD26" s="1523"/>
      <c r="DE26" s="1523"/>
      <c r="DF26" s="1523"/>
      <c r="DG26" s="1523"/>
      <c r="DH26" s="1523"/>
      <c r="DI26" s="1523"/>
      <c r="DJ26" s="1523"/>
      <c r="DK26" s="1523"/>
      <c r="DL26" s="1523"/>
      <c r="DM26" s="1523"/>
      <c r="DN26" s="1523"/>
      <c r="DO26" s="1523"/>
      <c r="DP26" s="1523"/>
      <c r="DQ26" s="1523"/>
      <c r="DR26" s="1523"/>
      <c r="DS26" s="1523"/>
      <c r="DT26" s="1523"/>
      <c r="DU26" s="1523"/>
      <c r="DV26" s="1523"/>
      <c r="DW26" s="1523"/>
      <c r="DX26" s="1523"/>
      <c r="DY26" s="1523"/>
      <c r="DZ26" s="1523"/>
      <c r="EA26" s="1523"/>
      <c r="EB26" s="1523"/>
      <c r="EC26" s="1523"/>
      <c r="ED26" s="1523"/>
      <c r="EE26" s="1523"/>
      <c r="EF26" s="1523"/>
      <c r="EG26" s="1523"/>
      <c r="EH26" s="1523"/>
      <c r="EI26" s="1523"/>
      <c r="EJ26" s="1523"/>
      <c r="EK26" s="1523"/>
      <c r="EL26" s="1523"/>
      <c r="EM26" s="1523"/>
      <c r="EN26" s="1523"/>
      <c r="EO26" s="1523"/>
      <c r="EP26" s="1523"/>
      <c r="EQ26" s="1523"/>
      <c r="ER26" s="1523"/>
      <c r="ES26" s="1523"/>
      <c r="ET26" s="1523"/>
      <c r="EU26" s="1523"/>
      <c r="EV26" s="1523"/>
      <c r="EW26" s="1523"/>
      <c r="EX26" s="1523"/>
      <c r="EY26" s="1523"/>
      <c r="EZ26" s="1523"/>
      <c r="FA26" s="1523"/>
      <c r="FB26" s="1523"/>
      <c r="FC26" s="1523"/>
      <c r="FD26" s="1523"/>
      <c r="FE26" s="1523"/>
      <c r="FF26" s="1523"/>
      <c r="FG26" s="1523"/>
      <c r="FH26" s="1523"/>
      <c r="FI26" s="1523"/>
      <c r="FJ26" s="1523"/>
      <c r="FK26" s="1523"/>
      <c r="FL26" s="1523"/>
      <c r="FM26" s="1523"/>
      <c r="FN26" s="1523"/>
      <c r="FO26" s="1523"/>
      <c r="FP26" s="1523"/>
      <c r="FQ26" s="1523"/>
      <c r="FR26" s="1523"/>
      <c r="FS26" s="1523"/>
      <c r="FT26" s="1523"/>
      <c r="FU26" s="1523"/>
      <c r="FV26" s="1523"/>
      <c r="FW26" s="1523"/>
      <c r="FX26" s="1523"/>
      <c r="FY26" s="1523"/>
      <c r="FZ26" s="1523"/>
      <c r="GA26" s="1523"/>
      <c r="GB26" s="1523"/>
      <c r="GC26" s="1523"/>
      <c r="GD26" s="1523"/>
      <c r="GE26" s="1523"/>
      <c r="GF26" s="1523"/>
      <c r="GG26" s="1523"/>
      <c r="GH26" s="1523"/>
      <c r="GI26" s="1523"/>
      <c r="GJ26" s="1523"/>
      <c r="GK26" s="1523"/>
      <c r="GL26" s="1523"/>
      <c r="GM26" s="1523"/>
      <c r="GN26" s="1523"/>
      <c r="GO26" s="1523"/>
      <c r="GP26" s="1523"/>
      <c r="GQ26" s="1523"/>
      <c r="GR26" s="1523"/>
      <c r="GS26" s="1523"/>
      <c r="GT26" s="1523"/>
      <c r="GU26" s="1523"/>
      <c r="GV26" s="1523"/>
      <c r="GW26" s="1523"/>
      <c r="GX26" s="1523"/>
      <c r="GY26" s="1523"/>
      <c r="GZ26" s="1523"/>
      <c r="HA26" s="1523"/>
      <c r="HB26" s="1523"/>
      <c r="HC26" s="1523"/>
      <c r="HD26" s="1523"/>
      <c r="HE26" s="1523"/>
      <c r="HF26" s="1523"/>
      <c r="HG26" s="1523"/>
      <c r="HH26" s="1523"/>
      <c r="HI26" s="1523"/>
      <c r="HJ26" s="1523"/>
      <c r="HK26" s="1523"/>
      <c r="HL26" s="1523"/>
      <c r="HM26" s="1523"/>
      <c r="HN26" s="1523"/>
      <c r="HO26" s="1523"/>
      <c r="HP26" s="1523"/>
      <c r="HQ26" s="1523"/>
      <c r="HR26" s="1523"/>
      <c r="HS26" s="1523"/>
      <c r="HT26" s="1523"/>
      <c r="HU26" s="1523"/>
      <c r="HV26" s="1523"/>
      <c r="HW26" s="1523"/>
      <c r="HX26" s="1523"/>
      <c r="HY26" s="1523"/>
      <c r="HZ26" s="1523"/>
      <c r="IA26" s="1523"/>
      <c r="IB26" s="1523"/>
      <c r="IC26" s="1523"/>
      <c r="ID26" s="1523"/>
      <c r="IE26" s="1523"/>
      <c r="IF26" s="1523"/>
      <c r="IG26" s="1523"/>
      <c r="IH26" s="1523"/>
      <c r="II26" s="1523"/>
      <c r="IJ26" s="1523"/>
      <c r="IK26" s="1523"/>
      <c r="IL26" s="1523"/>
      <c r="IM26" s="1523"/>
      <c r="IN26" s="1523"/>
    </row>
  </sheetData>
  <sheetProtection/>
  <mergeCells count="23">
    <mergeCell ref="AB2:AB8"/>
    <mergeCell ref="N5:P5"/>
    <mergeCell ref="Q5:S5"/>
    <mergeCell ref="N7:S7"/>
    <mergeCell ref="H4:H8"/>
    <mergeCell ref="I4:L4"/>
    <mergeCell ref="M4:M8"/>
    <mergeCell ref="C5:C8"/>
    <mergeCell ref="D5:D8"/>
    <mergeCell ref="I5:I8"/>
    <mergeCell ref="J5:J8"/>
    <mergeCell ref="K5:K8"/>
    <mergeCell ref="L5:L8"/>
    <mergeCell ref="B1:S1"/>
    <mergeCell ref="A2:T2"/>
    <mergeCell ref="A3:A8"/>
    <mergeCell ref="B3:B8"/>
    <mergeCell ref="C3:D4"/>
    <mergeCell ref="E3:E8"/>
    <mergeCell ref="F3:F8"/>
    <mergeCell ref="G3:G8"/>
    <mergeCell ref="H3:M3"/>
    <mergeCell ref="N3:S4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83" r:id="rId1"/>
  <headerFooter alignWithMargins="0">
    <oddHeader>&amp;CСтраница &amp;P из &amp;N</oddHeader>
  </headerFooter>
  <colBreaks count="1" manualBreakCount="1">
    <brk id="19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zoomScale="70" zoomScaleNormal="70" zoomScaleSheetLayoutView="90" workbookViewId="0" topLeftCell="A1">
      <selection activeCell="B1" sqref="B1:S1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customWidth="1"/>
    <col min="8" max="8" width="8.375" style="3" hidden="1" customWidth="1"/>
    <col min="9" max="9" width="9.00390625" style="2" hidden="1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hidden="1" customWidth="1"/>
    <col min="14" max="14" width="6.75390625" style="164" hidden="1" customWidth="1"/>
    <col min="15" max="15" width="7.25390625" style="2" hidden="1" customWidth="1"/>
    <col min="16" max="16" width="7.75390625" style="2" customWidth="1"/>
    <col min="17" max="17" width="7.25390625" style="164" hidden="1" customWidth="1"/>
    <col min="18" max="18" width="6.25390625" style="2" hidden="1" customWidth="1"/>
    <col min="19" max="19" width="7.00390625" style="2" hidden="1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7" width="0" style="2" hidden="1" customWidth="1"/>
    <col min="28" max="28" width="27.625" style="2" customWidth="1"/>
    <col min="29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 thickBot="1">
      <c r="B1" s="2082" t="s">
        <v>631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 thickBot="1">
      <c r="A2" s="2083" t="s">
        <v>600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B2" s="2088" t="s">
        <v>628</v>
      </c>
      <c r="AE2" s="1754"/>
      <c r="AF2" s="1754"/>
      <c r="AG2" s="1754"/>
      <c r="AH2" s="1754"/>
      <c r="AI2" s="1754"/>
      <c r="AJ2" s="1754"/>
    </row>
    <row r="3" spans="1:36" s="5" customFormat="1" ht="21" customHeight="1">
      <c r="A3" s="2086" t="s">
        <v>29</v>
      </c>
      <c r="B3" s="2087" t="s">
        <v>27</v>
      </c>
      <c r="C3" s="2090" t="s">
        <v>278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 t="s">
        <v>282</v>
      </c>
      <c r="O3" s="2105"/>
      <c r="P3" s="2105"/>
      <c r="Q3" s="2105"/>
      <c r="R3" s="2105"/>
      <c r="S3" s="2106"/>
      <c r="AB3" s="2088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  <c r="AB4" s="2088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  <c r="AB5" s="2088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340">
        <v>1</v>
      </c>
      <c r="O6" s="6" t="s">
        <v>585</v>
      </c>
      <c r="P6" s="6" t="s">
        <v>586</v>
      </c>
      <c r="Q6" s="147">
        <v>3</v>
      </c>
      <c r="R6" s="7" t="s">
        <v>587</v>
      </c>
      <c r="S6" s="341" t="s">
        <v>588</v>
      </c>
      <c r="AB6" s="2088"/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 t="s">
        <v>597</v>
      </c>
      <c r="O7" s="2070"/>
      <c r="P7" s="2070"/>
      <c r="Q7" s="2070"/>
      <c r="R7" s="2070"/>
      <c r="S7" s="2101"/>
      <c r="AB7" s="2088"/>
      <c r="AE7" s="1754"/>
      <c r="AF7" s="1754"/>
      <c r="AG7" s="1754"/>
      <c r="AH7" s="1754"/>
      <c r="AI7" s="1754"/>
      <c r="AJ7" s="1754"/>
    </row>
    <row r="8" spans="1:36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340">
        <v>7</v>
      </c>
      <c r="O8" s="52">
        <v>9</v>
      </c>
      <c r="P8" s="52">
        <v>9</v>
      </c>
      <c r="Q8" s="165">
        <v>15</v>
      </c>
      <c r="R8" s="52">
        <v>9</v>
      </c>
      <c r="S8" s="342">
        <v>8</v>
      </c>
      <c r="AB8" s="2088"/>
      <c r="AE8" s="1754"/>
      <c r="AF8" s="1754"/>
      <c r="AG8" s="1754" t="s">
        <v>32</v>
      </c>
      <c r="AH8" s="1754"/>
      <c r="AI8" s="1754"/>
      <c r="AJ8" s="1754"/>
    </row>
    <row r="9" spans="1:248" ht="31.5">
      <c r="A9" s="401" t="s">
        <v>130</v>
      </c>
      <c r="B9" s="1544" t="s">
        <v>211</v>
      </c>
      <c r="C9" s="1545"/>
      <c r="D9" s="1545" t="s">
        <v>589</v>
      </c>
      <c r="E9" s="1545"/>
      <c r="F9" s="1545"/>
      <c r="G9" s="1545">
        <v>4.5</v>
      </c>
      <c r="H9" s="1545"/>
      <c r="I9" s="1545"/>
      <c r="J9" s="1545"/>
      <c r="K9" s="1545"/>
      <c r="L9" s="1545"/>
      <c r="M9" s="1545"/>
      <c r="N9" s="406" t="s">
        <v>212</v>
      </c>
      <c r="O9" s="1545" t="s">
        <v>212</v>
      </c>
      <c r="P9" s="1545" t="s">
        <v>212</v>
      </c>
      <c r="Q9" s="406"/>
      <c r="R9" s="1545"/>
      <c r="S9" s="1546"/>
      <c r="T9" s="5"/>
      <c r="U9" s="5"/>
      <c r="V9" s="5"/>
      <c r="W9" s="1754" t="s">
        <v>626</v>
      </c>
      <c r="X9" s="1754" t="s">
        <v>626</v>
      </c>
      <c r="Y9" s="1754" t="s">
        <v>626</v>
      </c>
      <c r="Z9" s="1754" t="s">
        <v>627</v>
      </c>
      <c r="AA9" s="1754" t="s">
        <v>627</v>
      </c>
      <c r="AB9" s="1754" t="s">
        <v>627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290" t="s">
        <v>136</v>
      </c>
      <c r="B10" s="63" t="s">
        <v>214</v>
      </c>
      <c r="C10" s="15"/>
      <c r="D10" s="15"/>
      <c r="E10" s="97"/>
      <c r="F10" s="97"/>
      <c r="G10" s="93">
        <v>2.5</v>
      </c>
      <c r="H10" s="103">
        <v>75</v>
      </c>
      <c r="I10" s="16"/>
      <c r="J10" s="49"/>
      <c r="K10" s="50"/>
      <c r="L10" s="50"/>
      <c r="M10" s="29"/>
      <c r="N10" s="152"/>
      <c r="O10" s="37"/>
      <c r="P10" s="37"/>
      <c r="Q10" s="156"/>
      <c r="R10" s="37"/>
      <c r="S10" s="37"/>
      <c r="T10" s="12"/>
      <c r="U10" s="12"/>
      <c r="V10" s="12"/>
      <c r="W10" s="1754" t="s">
        <v>627</v>
      </c>
      <c r="X10" s="1754" t="s">
        <v>627</v>
      </c>
      <c r="Y10" s="1754" t="s">
        <v>626</v>
      </c>
      <c r="Z10" s="1754" t="s">
        <v>627</v>
      </c>
      <c r="AA10" s="1754" t="s">
        <v>627</v>
      </c>
      <c r="AB10" s="1754" t="s">
        <v>627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</row>
    <row r="11" spans="1:248" ht="18.75">
      <c r="A11" s="1531"/>
      <c r="B11" s="1530" t="s">
        <v>229</v>
      </c>
      <c r="C11" s="1532"/>
      <c r="D11" s="1532" t="s">
        <v>586</v>
      </c>
      <c r="E11" s="1533"/>
      <c r="F11" s="1533"/>
      <c r="G11" s="1527">
        <v>2</v>
      </c>
      <c r="H11" s="1534">
        <v>60</v>
      </c>
      <c r="I11" s="1529">
        <v>24</v>
      </c>
      <c r="J11" s="1555">
        <v>16</v>
      </c>
      <c r="K11" s="1556"/>
      <c r="L11" s="1556">
        <v>8</v>
      </c>
      <c r="M11" s="1535">
        <v>36</v>
      </c>
      <c r="N11" s="152"/>
      <c r="O11" s="1536"/>
      <c r="P11" s="1536">
        <v>3</v>
      </c>
      <c r="Q11" s="156"/>
      <c r="R11" s="1536"/>
      <c r="S11" s="1536"/>
      <c r="T11" s="1523"/>
      <c r="U11" s="1523"/>
      <c r="V11" s="1523"/>
      <c r="W11" s="1754" t="s">
        <v>627</v>
      </c>
      <c r="X11" s="1754" t="s">
        <v>627</v>
      </c>
      <c r="Y11" s="1754" t="s">
        <v>626</v>
      </c>
      <c r="Z11" s="1754" t="s">
        <v>627</v>
      </c>
      <c r="AA11" s="1754" t="s">
        <v>627</v>
      </c>
      <c r="AB11" s="1754" t="s">
        <v>627</v>
      </c>
      <c r="AC11" s="1523"/>
      <c r="AD11" s="1523"/>
      <c r="AE11" s="1523"/>
      <c r="AF11" s="1523"/>
      <c r="AG11" s="1523"/>
      <c r="AH11" s="1523"/>
      <c r="AI11" s="1523"/>
      <c r="AJ11" s="1523"/>
      <c r="AK11" s="1523"/>
      <c r="AL11" s="1523"/>
      <c r="AM11" s="1523"/>
      <c r="AN11" s="1523"/>
      <c r="AO11" s="1523"/>
      <c r="AP11" s="1523"/>
      <c r="AQ11" s="1523"/>
      <c r="AR11" s="1523"/>
      <c r="AS11" s="1523"/>
      <c r="AT11" s="1523"/>
      <c r="AU11" s="1523"/>
      <c r="AV11" s="1523"/>
      <c r="AW11" s="1523"/>
      <c r="AX11" s="1523"/>
      <c r="AY11" s="1523"/>
      <c r="AZ11" s="1523"/>
      <c r="BA11" s="1523"/>
      <c r="BB11" s="1523"/>
      <c r="BC11" s="1523"/>
      <c r="BD11" s="1523"/>
      <c r="BE11" s="1523"/>
      <c r="BF11" s="1523"/>
      <c r="BG11" s="1523"/>
      <c r="BH11" s="1523"/>
      <c r="BI11" s="1523"/>
      <c r="BJ11" s="1523"/>
      <c r="BK11" s="1523"/>
      <c r="BL11" s="1523"/>
      <c r="BM11" s="1523"/>
      <c r="BN11" s="1523"/>
      <c r="BO11" s="1523"/>
      <c r="BP11" s="1523"/>
      <c r="BQ11" s="1523"/>
      <c r="BR11" s="1523"/>
      <c r="BS11" s="1523"/>
      <c r="BT11" s="1523"/>
      <c r="BU11" s="1523"/>
      <c r="BV11" s="1523"/>
      <c r="BW11" s="1523"/>
      <c r="BX11" s="1523"/>
      <c r="BY11" s="1523"/>
      <c r="BZ11" s="1523"/>
      <c r="CA11" s="1523"/>
      <c r="CB11" s="1523"/>
      <c r="CC11" s="1523"/>
      <c r="CD11" s="1523"/>
      <c r="CE11" s="1523"/>
      <c r="CF11" s="1523"/>
      <c r="CG11" s="1523"/>
      <c r="CH11" s="1523"/>
      <c r="CI11" s="1523"/>
      <c r="CJ11" s="1523"/>
      <c r="CK11" s="1523"/>
      <c r="CL11" s="1523"/>
      <c r="CM11" s="1523"/>
      <c r="CN11" s="1523"/>
      <c r="CO11" s="1523"/>
      <c r="CP11" s="1523"/>
      <c r="CQ11" s="1523"/>
      <c r="CR11" s="1523"/>
      <c r="CS11" s="1523"/>
      <c r="CT11" s="1523"/>
      <c r="CU11" s="1523"/>
      <c r="CV11" s="1523"/>
      <c r="CW11" s="1523"/>
      <c r="CX11" s="1523"/>
      <c r="CY11" s="1523"/>
      <c r="CZ11" s="1523"/>
      <c r="DA11" s="1523"/>
      <c r="DB11" s="1523"/>
      <c r="DC11" s="1523"/>
      <c r="DD11" s="1523"/>
      <c r="DE11" s="1523"/>
      <c r="DF11" s="1523"/>
      <c r="DG11" s="1523"/>
      <c r="DH11" s="1523"/>
      <c r="DI11" s="1523"/>
      <c r="DJ11" s="1523"/>
      <c r="DK11" s="1523"/>
      <c r="DL11" s="1523"/>
      <c r="DM11" s="1523"/>
      <c r="DN11" s="1523"/>
      <c r="DO11" s="1523"/>
      <c r="DP11" s="1523"/>
      <c r="DQ11" s="1523"/>
      <c r="DR11" s="1523"/>
      <c r="DS11" s="1523"/>
      <c r="DT11" s="1523"/>
      <c r="DU11" s="1523"/>
      <c r="DV11" s="1523"/>
      <c r="DW11" s="1523"/>
      <c r="DX11" s="1523"/>
      <c r="DY11" s="1523"/>
      <c r="DZ11" s="1523"/>
      <c r="EA11" s="1523"/>
      <c r="EB11" s="1523"/>
      <c r="EC11" s="1523"/>
      <c r="ED11" s="1523"/>
      <c r="EE11" s="1523"/>
      <c r="EF11" s="1523"/>
      <c r="EG11" s="1523"/>
      <c r="EH11" s="1523"/>
      <c r="EI11" s="1523"/>
      <c r="EJ11" s="1523"/>
      <c r="EK11" s="1523"/>
      <c r="EL11" s="1523"/>
      <c r="EM11" s="1523"/>
      <c r="EN11" s="1523"/>
      <c r="EO11" s="1523"/>
      <c r="EP11" s="1523"/>
      <c r="EQ11" s="1523"/>
      <c r="ER11" s="1523"/>
      <c r="ES11" s="1523"/>
      <c r="ET11" s="1523"/>
      <c r="EU11" s="1523"/>
      <c r="EV11" s="1523"/>
      <c r="EW11" s="1523"/>
      <c r="EX11" s="1523"/>
      <c r="EY11" s="1523"/>
      <c r="EZ11" s="1523"/>
      <c r="FA11" s="1523"/>
      <c r="FB11" s="1523"/>
      <c r="FC11" s="1523"/>
      <c r="FD11" s="1523"/>
      <c r="FE11" s="1523"/>
      <c r="FF11" s="1523"/>
      <c r="FG11" s="1523"/>
      <c r="FH11" s="1523"/>
      <c r="FI11" s="1523"/>
      <c r="FJ11" s="1523"/>
      <c r="FK11" s="1523"/>
      <c r="FL11" s="1523"/>
      <c r="FM11" s="1523"/>
      <c r="FN11" s="1523"/>
      <c r="FO11" s="1523"/>
      <c r="FP11" s="1523"/>
      <c r="FQ11" s="1523"/>
      <c r="FR11" s="1523"/>
      <c r="FS11" s="1523"/>
      <c r="FT11" s="1523"/>
      <c r="FU11" s="1523"/>
      <c r="FV11" s="1523"/>
      <c r="FW11" s="1523"/>
      <c r="FX11" s="1523"/>
      <c r="FY11" s="1523"/>
      <c r="FZ11" s="1523"/>
      <c r="GA11" s="1523"/>
      <c r="GB11" s="1523"/>
      <c r="GC11" s="1523"/>
      <c r="GD11" s="1523"/>
      <c r="GE11" s="1523"/>
      <c r="GF11" s="1523"/>
      <c r="GG11" s="1523"/>
      <c r="GH11" s="1523"/>
      <c r="GI11" s="1523"/>
      <c r="GJ11" s="1523"/>
      <c r="GK11" s="1523"/>
      <c r="GL11" s="1523"/>
      <c r="GM11" s="1523"/>
      <c r="GN11" s="1523"/>
      <c r="GO11" s="1523"/>
      <c r="GP11" s="1523"/>
      <c r="GQ11" s="1523"/>
      <c r="GR11" s="1523"/>
      <c r="GS11" s="1523"/>
      <c r="GT11" s="1523"/>
      <c r="GU11" s="1523"/>
      <c r="GV11" s="1523"/>
      <c r="GW11" s="1523"/>
      <c r="GX11" s="1523"/>
      <c r="GY11" s="1523"/>
      <c r="GZ11" s="1523"/>
      <c r="HA11" s="1523"/>
      <c r="HB11" s="1523"/>
      <c r="HC11" s="1523"/>
      <c r="HD11" s="1523"/>
      <c r="HE11" s="1523"/>
      <c r="HF11" s="1523"/>
      <c r="HG11" s="1523"/>
      <c r="HH11" s="1523"/>
      <c r="HI11" s="1523"/>
      <c r="HJ11" s="1523"/>
      <c r="HK11" s="1523"/>
      <c r="HL11" s="1523"/>
      <c r="HM11" s="1523"/>
      <c r="HN11" s="1523"/>
      <c r="HO11" s="1523"/>
      <c r="HP11" s="1523"/>
      <c r="HQ11" s="1523"/>
      <c r="HR11" s="1523"/>
      <c r="HS11" s="1523"/>
      <c r="HT11" s="1523"/>
      <c r="HU11" s="1523"/>
      <c r="HV11" s="1523"/>
      <c r="HW11" s="1523"/>
      <c r="HX11" s="1523"/>
      <c r="HY11" s="1523"/>
      <c r="HZ11" s="1523"/>
      <c r="IA11" s="1523"/>
      <c r="IB11" s="1523"/>
      <c r="IC11" s="1523"/>
      <c r="ID11" s="1523"/>
      <c r="IE11" s="1523"/>
      <c r="IF11" s="1523"/>
      <c r="IG11" s="1523"/>
      <c r="IH11" s="1523"/>
      <c r="II11" s="1523"/>
      <c r="IJ11" s="1523"/>
      <c r="IK11" s="1523"/>
      <c r="IL11" s="1523"/>
      <c r="IM11" s="1523"/>
      <c r="IN11" s="1523"/>
    </row>
    <row r="12" spans="1:248" ht="18.75">
      <c r="A12" s="482" t="s">
        <v>217</v>
      </c>
      <c r="B12" s="40" t="s">
        <v>598</v>
      </c>
      <c r="C12" s="14"/>
      <c r="D12" s="15"/>
      <c r="E12" s="97"/>
      <c r="F12" s="94"/>
      <c r="G12" s="93">
        <v>3.5</v>
      </c>
      <c r="H12" s="103">
        <v>105</v>
      </c>
      <c r="I12" s="31">
        <v>90</v>
      </c>
      <c r="J12" s="35">
        <v>54</v>
      </c>
      <c r="K12" s="35">
        <v>36</v>
      </c>
      <c r="L12" s="35"/>
      <c r="M12" s="35">
        <v>15</v>
      </c>
      <c r="N12" s="154"/>
      <c r="O12" s="37"/>
      <c r="P12" s="37"/>
      <c r="Q12" s="156"/>
      <c r="R12" s="1657"/>
      <c r="S12" s="1657"/>
      <c r="T12" s="1591"/>
      <c r="U12" s="1591"/>
      <c r="V12" s="1591"/>
      <c r="W12" s="1754" t="s">
        <v>627</v>
      </c>
      <c r="X12" s="1754" t="s">
        <v>627</v>
      </c>
      <c r="Y12" s="1754" t="s">
        <v>626</v>
      </c>
      <c r="Z12" s="1754" t="s">
        <v>627</v>
      </c>
      <c r="AA12" s="1754" t="s">
        <v>627</v>
      </c>
      <c r="AB12" s="1754" t="s">
        <v>627</v>
      </c>
      <c r="AC12" s="1591"/>
      <c r="AD12" s="1591"/>
      <c r="AE12" s="1591"/>
      <c r="AF12" s="1591"/>
      <c r="AG12" s="1591"/>
      <c r="AH12" s="1591"/>
      <c r="AI12" s="1591"/>
      <c r="AJ12" s="1591"/>
      <c r="AK12" s="1591"/>
      <c r="AL12" s="1591"/>
      <c r="AM12" s="1591"/>
      <c r="AN12" s="1591"/>
      <c r="AO12" s="1591"/>
      <c r="AP12" s="1591"/>
      <c r="AQ12" s="1591"/>
      <c r="AR12" s="1591"/>
      <c r="AS12" s="1591"/>
      <c r="AT12" s="1591"/>
      <c r="AU12" s="1591"/>
      <c r="AV12" s="1591"/>
      <c r="AW12" s="1591"/>
      <c r="AX12" s="1591"/>
      <c r="AY12" s="1591"/>
      <c r="AZ12" s="1591"/>
      <c r="BA12" s="1591"/>
      <c r="BB12" s="1591"/>
      <c r="BC12" s="1591"/>
      <c r="BD12" s="1591"/>
      <c r="BE12" s="1591"/>
      <c r="BF12" s="1591"/>
      <c r="BG12" s="1591"/>
      <c r="BH12" s="1591"/>
      <c r="BI12" s="1591"/>
      <c r="BJ12" s="1591"/>
      <c r="BK12" s="1591"/>
      <c r="BL12" s="1591"/>
      <c r="BM12" s="1591"/>
      <c r="BN12" s="1591"/>
      <c r="BO12" s="1591"/>
      <c r="BP12" s="1591"/>
      <c r="BQ12" s="1591"/>
      <c r="BR12" s="1591"/>
      <c r="BS12" s="1591"/>
      <c r="BT12" s="1591"/>
      <c r="BU12" s="1591"/>
      <c r="BV12" s="1591"/>
      <c r="BW12" s="1591"/>
      <c r="BX12" s="1591"/>
      <c r="BY12" s="1591"/>
      <c r="BZ12" s="1591"/>
      <c r="CA12" s="1591"/>
      <c r="CB12" s="1591"/>
      <c r="CC12" s="1591"/>
      <c r="CD12" s="1591"/>
      <c r="CE12" s="1591"/>
      <c r="CF12" s="1591"/>
      <c r="CG12" s="1591"/>
      <c r="CH12" s="1591"/>
      <c r="CI12" s="1591"/>
      <c r="CJ12" s="1591"/>
      <c r="CK12" s="1591"/>
      <c r="CL12" s="1591"/>
      <c r="CM12" s="1591"/>
      <c r="CN12" s="1591"/>
      <c r="CO12" s="1591"/>
      <c r="CP12" s="1591"/>
      <c r="CQ12" s="1591"/>
      <c r="CR12" s="1591"/>
      <c r="CS12" s="1591"/>
      <c r="CT12" s="1591"/>
      <c r="CU12" s="1591"/>
      <c r="CV12" s="1591"/>
      <c r="CW12" s="1591"/>
      <c r="CX12" s="1591"/>
      <c r="CY12" s="1591"/>
      <c r="CZ12" s="1591"/>
      <c r="DA12" s="1591"/>
      <c r="DB12" s="1591"/>
      <c r="DC12" s="1591"/>
      <c r="DD12" s="1591"/>
      <c r="DE12" s="1591"/>
      <c r="DF12" s="1591"/>
      <c r="DG12" s="1591"/>
      <c r="DH12" s="1591"/>
      <c r="DI12" s="1591"/>
      <c r="DJ12" s="1591"/>
      <c r="DK12" s="1591"/>
      <c r="DL12" s="1591"/>
      <c r="DM12" s="1591"/>
      <c r="DN12" s="1591"/>
      <c r="DO12" s="1591"/>
      <c r="DP12" s="1591"/>
      <c r="DQ12" s="1591"/>
      <c r="DR12" s="1591"/>
      <c r="DS12" s="1591"/>
      <c r="DT12" s="1591"/>
      <c r="DU12" s="1591"/>
      <c r="DV12" s="1591"/>
      <c r="DW12" s="1591"/>
      <c r="DX12" s="1591"/>
      <c r="DY12" s="1591"/>
      <c r="DZ12" s="1591"/>
      <c r="EA12" s="1591"/>
      <c r="EB12" s="1591"/>
      <c r="EC12" s="1591"/>
      <c r="ED12" s="1591"/>
      <c r="EE12" s="1591"/>
      <c r="EF12" s="1591"/>
      <c r="EG12" s="1591"/>
      <c r="EH12" s="1591"/>
      <c r="EI12" s="1591"/>
      <c r="EJ12" s="1591"/>
      <c r="EK12" s="1591"/>
      <c r="EL12" s="1591"/>
      <c r="EM12" s="1591"/>
      <c r="EN12" s="1591"/>
      <c r="EO12" s="1591"/>
      <c r="EP12" s="1591"/>
      <c r="EQ12" s="1591"/>
      <c r="ER12" s="1591"/>
      <c r="ES12" s="1591"/>
      <c r="ET12" s="1591"/>
      <c r="EU12" s="1591"/>
      <c r="EV12" s="1591"/>
      <c r="EW12" s="1591"/>
      <c r="EX12" s="1591"/>
      <c r="EY12" s="1591"/>
      <c r="EZ12" s="1591"/>
      <c r="FA12" s="1591"/>
      <c r="FB12" s="1591"/>
      <c r="FC12" s="1591"/>
      <c r="FD12" s="1591"/>
      <c r="FE12" s="1591"/>
      <c r="FF12" s="1591"/>
      <c r="FG12" s="1591"/>
      <c r="FH12" s="1591"/>
      <c r="FI12" s="1591"/>
      <c r="FJ12" s="1591"/>
      <c r="FK12" s="1591"/>
      <c r="FL12" s="1591"/>
      <c r="FM12" s="1591"/>
      <c r="FN12" s="1591"/>
      <c r="FO12" s="1591"/>
      <c r="FP12" s="1591"/>
      <c r="FQ12" s="1591"/>
      <c r="FR12" s="1591"/>
      <c r="FS12" s="1591"/>
      <c r="FT12" s="1591"/>
      <c r="FU12" s="1591"/>
      <c r="FV12" s="1591"/>
      <c r="FW12" s="1591"/>
      <c r="FX12" s="1591"/>
      <c r="FY12" s="1591"/>
      <c r="FZ12" s="1591"/>
      <c r="GA12" s="1591"/>
      <c r="GB12" s="1591"/>
      <c r="GC12" s="1591"/>
      <c r="GD12" s="1591"/>
      <c r="GE12" s="1591"/>
      <c r="GF12" s="1591"/>
      <c r="GG12" s="1591"/>
      <c r="GH12" s="1591"/>
      <c r="GI12" s="1591"/>
      <c r="GJ12" s="1591"/>
      <c r="GK12" s="1591"/>
      <c r="GL12" s="1591"/>
      <c r="GM12" s="1591"/>
      <c r="GN12" s="1591"/>
      <c r="GO12" s="1591"/>
      <c r="GP12" s="1591"/>
      <c r="GQ12" s="1591"/>
      <c r="GR12" s="1591"/>
      <c r="GS12" s="1591"/>
      <c r="GT12" s="1591"/>
      <c r="GU12" s="1591"/>
      <c r="GV12" s="1591"/>
      <c r="GW12" s="1591"/>
      <c r="GX12" s="1591"/>
      <c r="GY12" s="1591"/>
      <c r="GZ12" s="1591"/>
      <c r="HA12" s="1591"/>
      <c r="HB12" s="1591"/>
      <c r="HC12" s="1591"/>
      <c r="HD12" s="1591"/>
      <c r="HE12" s="1591"/>
      <c r="HF12" s="1591"/>
      <c r="HG12" s="1591"/>
      <c r="HH12" s="1591"/>
      <c r="HI12" s="1591"/>
      <c r="HJ12" s="1591"/>
      <c r="HK12" s="1591"/>
      <c r="HL12" s="1591"/>
      <c r="HM12" s="1591"/>
      <c r="HN12" s="1591"/>
      <c r="HO12" s="1591"/>
      <c r="HP12" s="1591"/>
      <c r="HQ12" s="1591"/>
      <c r="HR12" s="1591"/>
      <c r="HS12" s="1591"/>
      <c r="HT12" s="1591"/>
      <c r="HU12" s="1591"/>
      <c r="HV12" s="1591"/>
      <c r="HW12" s="1591"/>
      <c r="HX12" s="1591"/>
      <c r="HY12" s="1591"/>
      <c r="HZ12" s="1591"/>
      <c r="IA12" s="1591"/>
      <c r="IB12" s="1591"/>
      <c r="IC12" s="1591"/>
      <c r="ID12" s="1591"/>
      <c r="IE12" s="1591"/>
      <c r="IF12" s="1591"/>
      <c r="IG12" s="1591"/>
      <c r="IH12" s="1591"/>
      <c r="II12" s="1591"/>
      <c r="IJ12" s="1591"/>
      <c r="IK12" s="1591"/>
      <c r="IL12" s="1591"/>
      <c r="IM12" s="1591"/>
      <c r="IN12" s="1591"/>
    </row>
    <row r="13" spans="1:248" ht="18.75">
      <c r="A13" s="289" t="s">
        <v>218</v>
      </c>
      <c r="B13" s="66" t="s">
        <v>53</v>
      </c>
      <c r="C13" s="46" t="s">
        <v>586</v>
      </c>
      <c r="D13" s="46"/>
      <c r="E13" s="301"/>
      <c r="F13" s="98"/>
      <c r="G13" s="93">
        <v>3</v>
      </c>
      <c r="H13" s="103">
        <v>90</v>
      </c>
      <c r="I13" s="31">
        <v>36</v>
      </c>
      <c r="J13" s="16">
        <v>18</v>
      </c>
      <c r="K13" s="14">
        <v>18</v>
      </c>
      <c r="L13" s="14"/>
      <c r="M13" s="35">
        <v>54</v>
      </c>
      <c r="N13" s="154"/>
      <c r="O13" s="22"/>
      <c r="P13" s="34">
        <v>4</v>
      </c>
      <c r="Q13" s="156"/>
      <c r="R13" s="34"/>
      <c r="S13" s="34"/>
      <c r="T13" s="1591"/>
      <c r="U13" s="1591"/>
      <c r="V13" s="1591"/>
      <c r="W13" s="1754" t="s">
        <v>627</v>
      </c>
      <c r="X13" s="1754" t="s">
        <v>627</v>
      </c>
      <c r="Y13" s="1754" t="s">
        <v>626</v>
      </c>
      <c r="Z13" s="1754" t="s">
        <v>627</v>
      </c>
      <c r="AA13" s="1754" t="s">
        <v>627</v>
      </c>
      <c r="AB13" s="1754" t="s">
        <v>627</v>
      </c>
      <c r="AC13" s="1591"/>
      <c r="AD13" s="1591"/>
      <c r="AE13" s="1591"/>
      <c r="AF13" s="1591"/>
      <c r="AG13" s="1591"/>
      <c r="AH13" s="1591"/>
      <c r="AI13" s="1591"/>
      <c r="AJ13" s="1591"/>
      <c r="AK13" s="1591"/>
      <c r="AL13" s="1591"/>
      <c r="AM13" s="1591"/>
      <c r="AN13" s="1591"/>
      <c r="AO13" s="1591"/>
      <c r="AP13" s="1591"/>
      <c r="AQ13" s="1591"/>
      <c r="AR13" s="1591"/>
      <c r="AS13" s="1591"/>
      <c r="AT13" s="1591"/>
      <c r="AU13" s="1591"/>
      <c r="AV13" s="1591"/>
      <c r="AW13" s="1591"/>
      <c r="AX13" s="1591"/>
      <c r="AY13" s="1591"/>
      <c r="AZ13" s="1591"/>
      <c r="BA13" s="1591"/>
      <c r="BB13" s="1591"/>
      <c r="BC13" s="1591"/>
      <c r="BD13" s="1591"/>
      <c r="BE13" s="1591"/>
      <c r="BF13" s="1591"/>
      <c r="BG13" s="1591"/>
      <c r="BH13" s="1591"/>
      <c r="BI13" s="1591"/>
      <c r="BJ13" s="1591"/>
      <c r="BK13" s="1591"/>
      <c r="BL13" s="1591"/>
      <c r="BM13" s="1591"/>
      <c r="BN13" s="1591"/>
      <c r="BO13" s="1591"/>
      <c r="BP13" s="1591"/>
      <c r="BQ13" s="1591"/>
      <c r="BR13" s="1591"/>
      <c r="BS13" s="1591"/>
      <c r="BT13" s="1591"/>
      <c r="BU13" s="1591"/>
      <c r="BV13" s="1591"/>
      <c r="BW13" s="1591"/>
      <c r="BX13" s="1591"/>
      <c r="BY13" s="1591"/>
      <c r="BZ13" s="1591"/>
      <c r="CA13" s="1591"/>
      <c r="CB13" s="1591"/>
      <c r="CC13" s="1591"/>
      <c r="CD13" s="1591"/>
      <c r="CE13" s="1591"/>
      <c r="CF13" s="1591"/>
      <c r="CG13" s="1591"/>
      <c r="CH13" s="1591"/>
      <c r="CI13" s="1591"/>
      <c r="CJ13" s="1591"/>
      <c r="CK13" s="1591"/>
      <c r="CL13" s="1591"/>
      <c r="CM13" s="1591"/>
      <c r="CN13" s="1591"/>
      <c r="CO13" s="1591"/>
      <c r="CP13" s="1591"/>
      <c r="CQ13" s="1591"/>
      <c r="CR13" s="1591"/>
      <c r="CS13" s="1591"/>
      <c r="CT13" s="1591"/>
      <c r="CU13" s="1591"/>
      <c r="CV13" s="1591"/>
      <c r="CW13" s="1591"/>
      <c r="CX13" s="1591"/>
      <c r="CY13" s="1591"/>
      <c r="CZ13" s="1591"/>
      <c r="DA13" s="1591"/>
      <c r="DB13" s="1591"/>
      <c r="DC13" s="1591"/>
      <c r="DD13" s="1591"/>
      <c r="DE13" s="1591"/>
      <c r="DF13" s="1591"/>
      <c r="DG13" s="1591"/>
      <c r="DH13" s="1591"/>
      <c r="DI13" s="1591"/>
      <c r="DJ13" s="1591"/>
      <c r="DK13" s="1591"/>
      <c r="DL13" s="1591"/>
      <c r="DM13" s="1591"/>
      <c r="DN13" s="1591"/>
      <c r="DO13" s="1591"/>
      <c r="DP13" s="1591"/>
      <c r="DQ13" s="1591"/>
      <c r="DR13" s="1591"/>
      <c r="DS13" s="1591"/>
      <c r="DT13" s="1591"/>
      <c r="DU13" s="1591"/>
      <c r="DV13" s="1591"/>
      <c r="DW13" s="1591"/>
      <c r="DX13" s="1591"/>
      <c r="DY13" s="1591"/>
      <c r="DZ13" s="1591"/>
      <c r="EA13" s="1591"/>
      <c r="EB13" s="1591"/>
      <c r="EC13" s="1591"/>
      <c r="ED13" s="1591"/>
      <c r="EE13" s="1591"/>
      <c r="EF13" s="1591"/>
      <c r="EG13" s="1591"/>
      <c r="EH13" s="1591"/>
      <c r="EI13" s="1591"/>
      <c r="EJ13" s="1591"/>
      <c r="EK13" s="1591"/>
      <c r="EL13" s="1591"/>
      <c r="EM13" s="1591"/>
      <c r="EN13" s="1591"/>
      <c r="EO13" s="1591"/>
      <c r="EP13" s="1591"/>
      <c r="EQ13" s="1591"/>
      <c r="ER13" s="1591"/>
      <c r="ES13" s="1591"/>
      <c r="ET13" s="1591"/>
      <c r="EU13" s="1591"/>
      <c r="EV13" s="1591"/>
      <c r="EW13" s="1591"/>
      <c r="EX13" s="1591"/>
      <c r="EY13" s="1591"/>
      <c r="EZ13" s="1591"/>
      <c r="FA13" s="1591"/>
      <c r="FB13" s="1591"/>
      <c r="FC13" s="1591"/>
      <c r="FD13" s="1591"/>
      <c r="FE13" s="1591"/>
      <c r="FF13" s="1591"/>
      <c r="FG13" s="1591"/>
      <c r="FH13" s="1591"/>
      <c r="FI13" s="1591"/>
      <c r="FJ13" s="1591"/>
      <c r="FK13" s="1591"/>
      <c r="FL13" s="1591"/>
      <c r="FM13" s="1591"/>
      <c r="FN13" s="1591"/>
      <c r="FO13" s="1591"/>
      <c r="FP13" s="1591"/>
      <c r="FQ13" s="1591"/>
      <c r="FR13" s="1591"/>
      <c r="FS13" s="1591"/>
      <c r="FT13" s="1591"/>
      <c r="FU13" s="1591"/>
      <c r="FV13" s="1591"/>
      <c r="FW13" s="1591"/>
      <c r="FX13" s="1591"/>
      <c r="FY13" s="1591"/>
      <c r="FZ13" s="1591"/>
      <c r="GA13" s="1591"/>
      <c r="GB13" s="1591"/>
      <c r="GC13" s="1591"/>
      <c r="GD13" s="1591"/>
      <c r="GE13" s="1591"/>
      <c r="GF13" s="1591"/>
      <c r="GG13" s="1591"/>
      <c r="GH13" s="1591"/>
      <c r="GI13" s="1591"/>
      <c r="GJ13" s="1591"/>
      <c r="GK13" s="1591"/>
      <c r="GL13" s="1591"/>
      <c r="GM13" s="1591"/>
      <c r="GN13" s="1591"/>
      <c r="GO13" s="1591"/>
      <c r="GP13" s="1591"/>
      <c r="GQ13" s="1591"/>
      <c r="GR13" s="1591"/>
      <c r="GS13" s="1591"/>
      <c r="GT13" s="1591"/>
      <c r="GU13" s="1591"/>
      <c r="GV13" s="1591"/>
      <c r="GW13" s="1591"/>
      <c r="GX13" s="1591"/>
      <c r="GY13" s="1591"/>
      <c r="GZ13" s="1591"/>
      <c r="HA13" s="1591"/>
      <c r="HB13" s="1591"/>
      <c r="HC13" s="1591"/>
      <c r="HD13" s="1591"/>
      <c r="HE13" s="1591"/>
      <c r="HF13" s="1591"/>
      <c r="HG13" s="1591"/>
      <c r="HH13" s="1591"/>
      <c r="HI13" s="1591"/>
      <c r="HJ13" s="1591"/>
      <c r="HK13" s="1591"/>
      <c r="HL13" s="1591"/>
      <c r="HM13" s="1591"/>
      <c r="HN13" s="1591"/>
      <c r="HO13" s="1591"/>
      <c r="HP13" s="1591"/>
      <c r="HQ13" s="1591"/>
      <c r="HR13" s="1591"/>
      <c r="HS13" s="1591"/>
      <c r="HT13" s="1591"/>
      <c r="HU13" s="1591"/>
      <c r="HV13" s="1591"/>
      <c r="HW13" s="1591"/>
      <c r="HX13" s="1591"/>
      <c r="HY13" s="1591"/>
      <c r="HZ13" s="1591"/>
      <c r="IA13" s="1591"/>
      <c r="IB13" s="1591"/>
      <c r="IC13" s="1591"/>
      <c r="ID13" s="1591"/>
      <c r="IE13" s="1591"/>
      <c r="IF13" s="1591"/>
      <c r="IG13" s="1591"/>
      <c r="IH13" s="1591"/>
      <c r="II13" s="1591"/>
      <c r="IJ13" s="1591"/>
      <c r="IK13" s="1591"/>
      <c r="IL13" s="1591"/>
      <c r="IM13" s="1591"/>
      <c r="IN13" s="1591"/>
    </row>
    <row r="14" spans="1:248" ht="18.75">
      <c r="A14" s="290" t="s">
        <v>150</v>
      </c>
      <c r="B14" s="42" t="s">
        <v>46</v>
      </c>
      <c r="C14" s="15"/>
      <c r="D14" s="14"/>
      <c r="E14" s="300"/>
      <c r="F14" s="94"/>
      <c r="G14" s="1666">
        <v>5</v>
      </c>
      <c r="H14" s="114">
        <v>150</v>
      </c>
      <c r="I14" s="31"/>
      <c r="J14" s="16"/>
      <c r="K14" s="14"/>
      <c r="L14" s="14"/>
      <c r="M14" s="35"/>
      <c r="N14" s="150"/>
      <c r="O14" s="37"/>
      <c r="P14" s="37"/>
      <c r="Q14" s="156"/>
      <c r="R14" s="37"/>
      <c r="S14" s="37"/>
      <c r="T14" s="1591"/>
      <c r="U14" s="1591"/>
      <c r="V14" s="1591"/>
      <c r="W14" s="1754" t="s">
        <v>627</v>
      </c>
      <c r="X14" s="1754" t="s">
        <v>627</v>
      </c>
      <c r="Y14" s="1754" t="s">
        <v>626</v>
      </c>
      <c r="Z14" s="1754" t="s">
        <v>627</v>
      </c>
      <c r="AA14" s="1754" t="s">
        <v>627</v>
      </c>
      <c r="AB14" s="1754" t="s">
        <v>627</v>
      </c>
      <c r="AC14" s="1591"/>
      <c r="AD14" s="1591"/>
      <c r="AE14" s="1591"/>
      <c r="AF14" s="1591"/>
      <c r="AG14" s="1591"/>
      <c r="AH14" s="1591"/>
      <c r="AI14" s="1591"/>
      <c r="AJ14" s="1591"/>
      <c r="AK14" s="1591"/>
      <c r="AL14" s="1591"/>
      <c r="AM14" s="1591"/>
      <c r="AN14" s="1591"/>
      <c r="AO14" s="1591"/>
      <c r="AP14" s="1591"/>
      <c r="AQ14" s="1591"/>
      <c r="AR14" s="1591"/>
      <c r="AS14" s="1591"/>
      <c r="AT14" s="1591"/>
      <c r="AU14" s="1591"/>
      <c r="AV14" s="1591"/>
      <c r="AW14" s="1591"/>
      <c r="AX14" s="1591"/>
      <c r="AY14" s="1591"/>
      <c r="AZ14" s="1591"/>
      <c r="BA14" s="1591"/>
      <c r="BB14" s="1591"/>
      <c r="BC14" s="1591"/>
      <c r="BD14" s="1591"/>
      <c r="BE14" s="1591"/>
      <c r="BF14" s="1591"/>
      <c r="BG14" s="1591"/>
      <c r="BH14" s="1591"/>
      <c r="BI14" s="1591"/>
      <c r="BJ14" s="1591"/>
      <c r="BK14" s="1591"/>
      <c r="BL14" s="1591"/>
      <c r="BM14" s="1591"/>
      <c r="BN14" s="1591"/>
      <c r="BO14" s="1591"/>
      <c r="BP14" s="1591"/>
      <c r="BQ14" s="1591"/>
      <c r="BR14" s="1591"/>
      <c r="BS14" s="1591"/>
      <c r="BT14" s="1591"/>
      <c r="BU14" s="1591"/>
      <c r="BV14" s="1591"/>
      <c r="BW14" s="1591"/>
      <c r="BX14" s="1591"/>
      <c r="BY14" s="1591"/>
      <c r="BZ14" s="1591"/>
      <c r="CA14" s="1591"/>
      <c r="CB14" s="1591"/>
      <c r="CC14" s="1591"/>
      <c r="CD14" s="1591"/>
      <c r="CE14" s="1591"/>
      <c r="CF14" s="1591"/>
      <c r="CG14" s="1591"/>
      <c r="CH14" s="1591"/>
      <c r="CI14" s="1591"/>
      <c r="CJ14" s="1591"/>
      <c r="CK14" s="1591"/>
      <c r="CL14" s="1591"/>
      <c r="CM14" s="1591"/>
      <c r="CN14" s="1591"/>
      <c r="CO14" s="1591"/>
      <c r="CP14" s="1591"/>
      <c r="CQ14" s="1591"/>
      <c r="CR14" s="1591"/>
      <c r="CS14" s="1591"/>
      <c r="CT14" s="1591"/>
      <c r="CU14" s="1591"/>
      <c r="CV14" s="1591"/>
      <c r="CW14" s="1591"/>
      <c r="CX14" s="1591"/>
      <c r="CY14" s="1591"/>
      <c r="CZ14" s="1591"/>
      <c r="DA14" s="1591"/>
      <c r="DB14" s="1591"/>
      <c r="DC14" s="1591"/>
      <c r="DD14" s="1591"/>
      <c r="DE14" s="1591"/>
      <c r="DF14" s="1591"/>
      <c r="DG14" s="1591"/>
      <c r="DH14" s="1591"/>
      <c r="DI14" s="1591"/>
      <c r="DJ14" s="1591"/>
      <c r="DK14" s="1591"/>
      <c r="DL14" s="1591"/>
      <c r="DM14" s="1591"/>
      <c r="DN14" s="1591"/>
      <c r="DO14" s="1591"/>
      <c r="DP14" s="1591"/>
      <c r="DQ14" s="1591"/>
      <c r="DR14" s="1591"/>
      <c r="DS14" s="1591"/>
      <c r="DT14" s="1591"/>
      <c r="DU14" s="1591"/>
      <c r="DV14" s="1591"/>
      <c r="DW14" s="1591"/>
      <c r="DX14" s="1591"/>
      <c r="DY14" s="1591"/>
      <c r="DZ14" s="1591"/>
      <c r="EA14" s="1591"/>
      <c r="EB14" s="1591"/>
      <c r="EC14" s="1591"/>
      <c r="ED14" s="1591"/>
      <c r="EE14" s="1591"/>
      <c r="EF14" s="1591"/>
      <c r="EG14" s="1591"/>
      <c r="EH14" s="1591"/>
      <c r="EI14" s="1591"/>
      <c r="EJ14" s="1591"/>
      <c r="EK14" s="1591"/>
      <c r="EL14" s="1591"/>
      <c r="EM14" s="1591"/>
      <c r="EN14" s="1591"/>
      <c r="EO14" s="1591"/>
      <c r="EP14" s="1591"/>
      <c r="EQ14" s="1591"/>
      <c r="ER14" s="1591"/>
      <c r="ES14" s="1591"/>
      <c r="ET14" s="1591"/>
      <c r="EU14" s="1591"/>
      <c r="EV14" s="1591"/>
      <c r="EW14" s="1591"/>
      <c r="EX14" s="1591"/>
      <c r="EY14" s="1591"/>
      <c r="EZ14" s="1591"/>
      <c r="FA14" s="1591"/>
      <c r="FB14" s="1591"/>
      <c r="FC14" s="1591"/>
      <c r="FD14" s="1591"/>
      <c r="FE14" s="1591"/>
      <c r="FF14" s="1591"/>
      <c r="FG14" s="1591"/>
      <c r="FH14" s="1591"/>
      <c r="FI14" s="1591"/>
      <c r="FJ14" s="1591"/>
      <c r="FK14" s="1591"/>
      <c r="FL14" s="1591"/>
      <c r="FM14" s="1591"/>
      <c r="FN14" s="1591"/>
      <c r="FO14" s="1591"/>
      <c r="FP14" s="1591"/>
      <c r="FQ14" s="1591"/>
      <c r="FR14" s="1591"/>
      <c r="FS14" s="1591"/>
      <c r="FT14" s="1591"/>
      <c r="FU14" s="1591"/>
      <c r="FV14" s="1591"/>
      <c r="FW14" s="1591"/>
      <c r="FX14" s="1591"/>
      <c r="FY14" s="1591"/>
      <c r="FZ14" s="1591"/>
      <c r="GA14" s="1591"/>
      <c r="GB14" s="1591"/>
      <c r="GC14" s="1591"/>
      <c r="GD14" s="1591"/>
      <c r="GE14" s="1591"/>
      <c r="GF14" s="1591"/>
      <c r="GG14" s="1591"/>
      <c r="GH14" s="1591"/>
      <c r="GI14" s="1591"/>
      <c r="GJ14" s="1591"/>
      <c r="GK14" s="1591"/>
      <c r="GL14" s="1591"/>
      <c r="GM14" s="1591"/>
      <c r="GN14" s="1591"/>
      <c r="GO14" s="1591"/>
      <c r="GP14" s="1591"/>
      <c r="GQ14" s="1591"/>
      <c r="GR14" s="1591"/>
      <c r="GS14" s="1591"/>
      <c r="GT14" s="1591"/>
      <c r="GU14" s="1591"/>
      <c r="GV14" s="1591"/>
      <c r="GW14" s="1591"/>
      <c r="GX14" s="1591"/>
      <c r="GY14" s="1591"/>
      <c r="GZ14" s="1591"/>
      <c r="HA14" s="1591"/>
      <c r="HB14" s="1591"/>
      <c r="HC14" s="1591"/>
      <c r="HD14" s="1591"/>
      <c r="HE14" s="1591"/>
      <c r="HF14" s="1591"/>
      <c r="HG14" s="1591"/>
      <c r="HH14" s="1591"/>
      <c r="HI14" s="1591"/>
      <c r="HJ14" s="1591"/>
      <c r="HK14" s="1591"/>
      <c r="HL14" s="1591"/>
      <c r="HM14" s="1591"/>
      <c r="HN14" s="1591"/>
      <c r="HO14" s="1591"/>
      <c r="HP14" s="1591"/>
      <c r="HQ14" s="1591"/>
      <c r="HR14" s="1591"/>
      <c r="HS14" s="1591"/>
      <c r="HT14" s="1591"/>
      <c r="HU14" s="1591"/>
      <c r="HV14" s="1591"/>
      <c r="HW14" s="1591"/>
      <c r="HX14" s="1591"/>
      <c r="HY14" s="1591"/>
      <c r="HZ14" s="1591"/>
      <c r="IA14" s="1591"/>
      <c r="IB14" s="1591"/>
      <c r="IC14" s="1591"/>
      <c r="ID14" s="1591"/>
      <c r="IE14" s="1591"/>
      <c r="IF14" s="1591"/>
      <c r="IG14" s="1591"/>
      <c r="IH14" s="1591"/>
      <c r="II14" s="1591"/>
      <c r="IJ14" s="1591"/>
      <c r="IK14" s="1591"/>
      <c r="IL14" s="1591"/>
      <c r="IM14" s="1591"/>
      <c r="IN14" s="1591"/>
    </row>
    <row r="15" spans="1:248" ht="18.75">
      <c r="A15" s="290" t="s">
        <v>151</v>
      </c>
      <c r="B15" s="66" t="s">
        <v>53</v>
      </c>
      <c r="C15" s="15"/>
      <c r="D15" s="14" t="s">
        <v>586</v>
      </c>
      <c r="E15" s="97"/>
      <c r="F15" s="97"/>
      <c r="G15" s="93">
        <v>3</v>
      </c>
      <c r="H15" s="114">
        <v>90</v>
      </c>
      <c r="I15" s="31">
        <v>36</v>
      </c>
      <c r="J15" s="16">
        <v>18</v>
      </c>
      <c r="K15" s="14">
        <v>18</v>
      </c>
      <c r="L15" s="14"/>
      <c r="M15" s="35">
        <v>54</v>
      </c>
      <c r="N15" s="150"/>
      <c r="O15" s="37"/>
      <c r="P15" s="37">
        <v>4</v>
      </c>
      <c r="Q15" s="156"/>
      <c r="R15" s="37"/>
      <c r="S15" s="37"/>
      <c r="T15" s="1591"/>
      <c r="U15" s="1591"/>
      <c r="V15" s="1591"/>
      <c r="W15" s="1754" t="s">
        <v>627</v>
      </c>
      <c r="X15" s="1754" t="s">
        <v>627</v>
      </c>
      <c r="Y15" s="1754" t="s">
        <v>626</v>
      </c>
      <c r="Z15" s="1754" t="s">
        <v>627</v>
      </c>
      <c r="AA15" s="1754" t="s">
        <v>627</v>
      </c>
      <c r="AB15" s="1754" t="s">
        <v>627</v>
      </c>
      <c r="AC15" s="1591"/>
      <c r="AD15" s="1591"/>
      <c r="AE15" s="1591"/>
      <c r="AF15" s="1591"/>
      <c r="AG15" s="1591"/>
      <c r="AH15" s="1591"/>
      <c r="AI15" s="1591"/>
      <c r="AJ15" s="1591"/>
      <c r="AK15" s="1591"/>
      <c r="AL15" s="1591"/>
      <c r="AM15" s="1591"/>
      <c r="AN15" s="1591"/>
      <c r="AO15" s="1591"/>
      <c r="AP15" s="1591"/>
      <c r="AQ15" s="1591"/>
      <c r="AR15" s="1591"/>
      <c r="AS15" s="1591"/>
      <c r="AT15" s="1591"/>
      <c r="AU15" s="1591"/>
      <c r="AV15" s="1591"/>
      <c r="AW15" s="1591"/>
      <c r="AX15" s="1591"/>
      <c r="AY15" s="1591"/>
      <c r="AZ15" s="1591"/>
      <c r="BA15" s="1591"/>
      <c r="BB15" s="1591"/>
      <c r="BC15" s="1591"/>
      <c r="BD15" s="1591"/>
      <c r="BE15" s="1591"/>
      <c r="BF15" s="1591"/>
      <c r="BG15" s="1591"/>
      <c r="BH15" s="1591"/>
      <c r="BI15" s="1591"/>
      <c r="BJ15" s="1591"/>
      <c r="BK15" s="1591"/>
      <c r="BL15" s="1591"/>
      <c r="BM15" s="1591"/>
      <c r="BN15" s="1591"/>
      <c r="BO15" s="1591"/>
      <c r="BP15" s="1591"/>
      <c r="BQ15" s="1591"/>
      <c r="BR15" s="1591"/>
      <c r="BS15" s="1591"/>
      <c r="BT15" s="1591"/>
      <c r="BU15" s="1591"/>
      <c r="BV15" s="1591"/>
      <c r="BW15" s="1591"/>
      <c r="BX15" s="1591"/>
      <c r="BY15" s="1591"/>
      <c r="BZ15" s="1591"/>
      <c r="CA15" s="1591"/>
      <c r="CB15" s="1591"/>
      <c r="CC15" s="1591"/>
      <c r="CD15" s="1591"/>
      <c r="CE15" s="1591"/>
      <c r="CF15" s="1591"/>
      <c r="CG15" s="1591"/>
      <c r="CH15" s="1591"/>
      <c r="CI15" s="1591"/>
      <c r="CJ15" s="1591"/>
      <c r="CK15" s="1591"/>
      <c r="CL15" s="1591"/>
      <c r="CM15" s="1591"/>
      <c r="CN15" s="1591"/>
      <c r="CO15" s="1591"/>
      <c r="CP15" s="1591"/>
      <c r="CQ15" s="1591"/>
      <c r="CR15" s="1591"/>
      <c r="CS15" s="1591"/>
      <c r="CT15" s="1591"/>
      <c r="CU15" s="1591"/>
      <c r="CV15" s="1591"/>
      <c r="CW15" s="1591"/>
      <c r="CX15" s="1591"/>
      <c r="CY15" s="1591"/>
      <c r="CZ15" s="1591"/>
      <c r="DA15" s="1591"/>
      <c r="DB15" s="1591"/>
      <c r="DC15" s="1591"/>
      <c r="DD15" s="1591"/>
      <c r="DE15" s="1591"/>
      <c r="DF15" s="1591"/>
      <c r="DG15" s="1591"/>
      <c r="DH15" s="1591"/>
      <c r="DI15" s="1591"/>
      <c r="DJ15" s="1591"/>
      <c r="DK15" s="1591"/>
      <c r="DL15" s="1591"/>
      <c r="DM15" s="1591"/>
      <c r="DN15" s="1591"/>
      <c r="DO15" s="1591"/>
      <c r="DP15" s="1591"/>
      <c r="DQ15" s="1591"/>
      <c r="DR15" s="1591"/>
      <c r="DS15" s="1591"/>
      <c r="DT15" s="1591"/>
      <c r="DU15" s="1591"/>
      <c r="DV15" s="1591"/>
      <c r="DW15" s="1591"/>
      <c r="DX15" s="1591"/>
      <c r="DY15" s="1591"/>
      <c r="DZ15" s="1591"/>
      <c r="EA15" s="1591"/>
      <c r="EB15" s="1591"/>
      <c r="EC15" s="1591"/>
      <c r="ED15" s="1591"/>
      <c r="EE15" s="1591"/>
      <c r="EF15" s="1591"/>
      <c r="EG15" s="1591"/>
      <c r="EH15" s="1591"/>
      <c r="EI15" s="1591"/>
      <c r="EJ15" s="1591"/>
      <c r="EK15" s="1591"/>
      <c r="EL15" s="1591"/>
      <c r="EM15" s="1591"/>
      <c r="EN15" s="1591"/>
      <c r="EO15" s="1591"/>
      <c r="EP15" s="1591"/>
      <c r="EQ15" s="1591"/>
      <c r="ER15" s="1591"/>
      <c r="ES15" s="1591"/>
      <c r="ET15" s="1591"/>
      <c r="EU15" s="1591"/>
      <c r="EV15" s="1591"/>
      <c r="EW15" s="1591"/>
      <c r="EX15" s="1591"/>
      <c r="EY15" s="1591"/>
      <c r="EZ15" s="1591"/>
      <c r="FA15" s="1591"/>
      <c r="FB15" s="1591"/>
      <c r="FC15" s="1591"/>
      <c r="FD15" s="1591"/>
      <c r="FE15" s="1591"/>
      <c r="FF15" s="1591"/>
      <c r="FG15" s="1591"/>
      <c r="FH15" s="1591"/>
      <c r="FI15" s="1591"/>
      <c r="FJ15" s="1591"/>
      <c r="FK15" s="1591"/>
      <c r="FL15" s="1591"/>
      <c r="FM15" s="1591"/>
      <c r="FN15" s="1591"/>
      <c r="FO15" s="1591"/>
      <c r="FP15" s="1591"/>
      <c r="FQ15" s="1591"/>
      <c r="FR15" s="1591"/>
      <c r="FS15" s="1591"/>
      <c r="FT15" s="1591"/>
      <c r="FU15" s="1591"/>
      <c r="FV15" s="1591"/>
      <c r="FW15" s="1591"/>
      <c r="FX15" s="1591"/>
      <c r="FY15" s="1591"/>
      <c r="FZ15" s="1591"/>
      <c r="GA15" s="1591"/>
      <c r="GB15" s="1591"/>
      <c r="GC15" s="1591"/>
      <c r="GD15" s="1591"/>
      <c r="GE15" s="1591"/>
      <c r="GF15" s="1591"/>
      <c r="GG15" s="1591"/>
      <c r="GH15" s="1591"/>
      <c r="GI15" s="1591"/>
      <c r="GJ15" s="1591"/>
      <c r="GK15" s="1591"/>
      <c r="GL15" s="1591"/>
      <c r="GM15" s="1591"/>
      <c r="GN15" s="1591"/>
      <c r="GO15" s="1591"/>
      <c r="GP15" s="1591"/>
      <c r="GQ15" s="1591"/>
      <c r="GR15" s="1591"/>
      <c r="GS15" s="1591"/>
      <c r="GT15" s="1591"/>
      <c r="GU15" s="1591"/>
      <c r="GV15" s="1591"/>
      <c r="GW15" s="1591"/>
      <c r="GX15" s="1591"/>
      <c r="GY15" s="1591"/>
      <c r="GZ15" s="1591"/>
      <c r="HA15" s="1591"/>
      <c r="HB15" s="1591"/>
      <c r="HC15" s="1591"/>
      <c r="HD15" s="1591"/>
      <c r="HE15" s="1591"/>
      <c r="HF15" s="1591"/>
      <c r="HG15" s="1591"/>
      <c r="HH15" s="1591"/>
      <c r="HI15" s="1591"/>
      <c r="HJ15" s="1591"/>
      <c r="HK15" s="1591"/>
      <c r="HL15" s="1591"/>
      <c r="HM15" s="1591"/>
      <c r="HN15" s="1591"/>
      <c r="HO15" s="1591"/>
      <c r="HP15" s="1591"/>
      <c r="HQ15" s="1591"/>
      <c r="HR15" s="1591"/>
      <c r="HS15" s="1591"/>
      <c r="HT15" s="1591"/>
      <c r="HU15" s="1591"/>
      <c r="HV15" s="1591"/>
      <c r="HW15" s="1591"/>
      <c r="HX15" s="1591"/>
      <c r="HY15" s="1591"/>
      <c r="HZ15" s="1591"/>
      <c r="IA15" s="1591"/>
      <c r="IB15" s="1591"/>
      <c r="IC15" s="1591"/>
      <c r="ID15" s="1591"/>
      <c r="IE15" s="1591"/>
      <c r="IF15" s="1591"/>
      <c r="IG15" s="1591"/>
      <c r="IH15" s="1591"/>
      <c r="II15" s="1591"/>
      <c r="IJ15" s="1591"/>
      <c r="IK15" s="1591"/>
      <c r="IL15" s="1591"/>
      <c r="IM15" s="1591"/>
      <c r="IN15" s="1591"/>
    </row>
    <row r="16" spans="1:248" ht="28.5">
      <c r="A16" s="290" t="s">
        <v>168</v>
      </c>
      <c r="B16" s="143" t="s">
        <v>250</v>
      </c>
      <c r="C16" s="1668"/>
      <c r="D16" s="1668"/>
      <c r="E16" s="313" t="s">
        <v>586</v>
      </c>
      <c r="F16" s="139"/>
      <c r="G16" s="139">
        <v>1.5</v>
      </c>
      <c r="H16" s="139">
        <v>45</v>
      </c>
      <c r="I16" s="139">
        <v>18</v>
      </c>
      <c r="J16" s="139"/>
      <c r="K16" s="139"/>
      <c r="L16" s="139">
        <v>18</v>
      </c>
      <c r="M16" s="139">
        <v>27</v>
      </c>
      <c r="N16" s="139"/>
      <c r="O16" s="139">
        <v>1</v>
      </c>
      <c r="P16" s="139">
        <v>1</v>
      </c>
      <c r="Q16" s="139"/>
      <c r="R16" s="139"/>
      <c r="S16" s="139"/>
      <c r="T16" s="1591"/>
      <c r="U16" s="1591"/>
      <c r="V16" s="1591"/>
      <c r="W16" s="1754" t="s">
        <v>627</v>
      </c>
      <c r="X16" s="1754" t="s">
        <v>626</v>
      </c>
      <c r="Y16" s="1754" t="s">
        <v>626</v>
      </c>
      <c r="Z16" s="1754" t="s">
        <v>627</v>
      </c>
      <c r="AA16" s="1754" t="s">
        <v>627</v>
      </c>
      <c r="AB16" s="1754" t="s">
        <v>627</v>
      </c>
      <c r="AC16" s="1591"/>
      <c r="AD16" s="1591"/>
      <c r="AE16" s="1591"/>
      <c r="AF16" s="1591"/>
      <c r="AG16" s="1591"/>
      <c r="AH16" s="1591"/>
      <c r="AI16" s="1591"/>
      <c r="AJ16" s="1591"/>
      <c r="AK16" s="1591"/>
      <c r="AL16" s="1591"/>
      <c r="AM16" s="1591"/>
      <c r="AN16" s="1591"/>
      <c r="AO16" s="1591"/>
      <c r="AP16" s="1591"/>
      <c r="AQ16" s="1591"/>
      <c r="AR16" s="1591"/>
      <c r="AS16" s="1591"/>
      <c r="AT16" s="1591"/>
      <c r="AU16" s="1591"/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591"/>
      <c r="BM16" s="1591"/>
      <c r="BN16" s="1591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591"/>
      <c r="CD16" s="1591"/>
      <c r="CE16" s="1591"/>
      <c r="CF16" s="1591"/>
      <c r="CG16" s="1591"/>
      <c r="CH16" s="1591"/>
      <c r="CI16" s="1591"/>
      <c r="CJ16" s="1591"/>
      <c r="CK16" s="1591"/>
      <c r="CL16" s="1591"/>
      <c r="CM16" s="1591"/>
      <c r="CN16" s="1591"/>
      <c r="CO16" s="1591"/>
      <c r="CP16" s="1591"/>
      <c r="CQ16" s="1591"/>
      <c r="CR16" s="1591"/>
      <c r="CS16" s="1591"/>
      <c r="CT16" s="1591"/>
      <c r="CU16" s="1591"/>
      <c r="CV16" s="1591"/>
      <c r="CW16" s="1591"/>
      <c r="CX16" s="1591"/>
      <c r="CY16" s="1591"/>
      <c r="CZ16" s="1591"/>
      <c r="DA16" s="1591"/>
      <c r="DB16" s="1591"/>
      <c r="DC16" s="1591"/>
      <c r="DD16" s="1591"/>
      <c r="DE16" s="1591"/>
      <c r="DF16" s="1591"/>
      <c r="DG16" s="1591"/>
      <c r="DH16" s="1591"/>
      <c r="DI16" s="1591"/>
      <c r="DJ16" s="1591"/>
      <c r="DK16" s="1591"/>
      <c r="DL16" s="1591"/>
      <c r="DM16" s="1591"/>
      <c r="DN16" s="1591"/>
      <c r="DO16" s="1591"/>
      <c r="DP16" s="1591"/>
      <c r="DQ16" s="1591"/>
      <c r="DR16" s="1591"/>
      <c r="DS16" s="1591"/>
      <c r="DT16" s="1591"/>
      <c r="DU16" s="1591"/>
      <c r="DV16" s="1591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591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591"/>
      <c r="FE16" s="1591"/>
      <c r="FF16" s="1591"/>
      <c r="FG16" s="1591"/>
      <c r="FH16" s="1591"/>
      <c r="FI16" s="1591"/>
      <c r="FJ16" s="1591"/>
      <c r="FK16" s="1591"/>
      <c r="FL16" s="1591"/>
      <c r="FM16" s="1591"/>
      <c r="FN16" s="1591"/>
      <c r="FO16" s="1591"/>
      <c r="FP16" s="1591"/>
      <c r="FQ16" s="1591"/>
      <c r="FR16" s="1591"/>
      <c r="FS16" s="1591"/>
      <c r="FT16" s="1591"/>
      <c r="FU16" s="1591"/>
      <c r="FV16" s="1591"/>
      <c r="FW16" s="1591"/>
      <c r="FX16" s="1591"/>
      <c r="FY16" s="1591"/>
      <c r="FZ16" s="1591"/>
      <c r="GA16" s="1591"/>
      <c r="GB16" s="1591"/>
      <c r="GC16" s="1591"/>
      <c r="GD16" s="1591"/>
      <c r="GE16" s="1591"/>
      <c r="GF16" s="1591"/>
      <c r="GG16" s="1591"/>
      <c r="GH16" s="1591"/>
      <c r="GI16" s="1591"/>
      <c r="GJ16" s="1591"/>
      <c r="GK16" s="1591"/>
      <c r="GL16" s="1591"/>
      <c r="GM16" s="1591"/>
      <c r="GN16" s="1591"/>
      <c r="GO16" s="1591"/>
      <c r="GP16" s="1591"/>
      <c r="GQ16" s="1591"/>
      <c r="GR16" s="1591"/>
      <c r="GS16" s="1591"/>
      <c r="GT16" s="1591"/>
      <c r="GU16" s="1591"/>
      <c r="GV16" s="1591"/>
      <c r="GW16" s="1591"/>
      <c r="GX16" s="1591"/>
      <c r="GY16" s="1591"/>
      <c r="GZ16" s="1591"/>
      <c r="HA16" s="1591"/>
      <c r="HB16" s="1591"/>
      <c r="HC16" s="1591"/>
      <c r="HD16" s="1591"/>
      <c r="HE16" s="1591"/>
      <c r="HF16" s="1591"/>
      <c r="HG16" s="1591"/>
      <c r="HH16" s="1591"/>
      <c r="HI16" s="1591"/>
      <c r="HJ16" s="1591"/>
      <c r="HK16" s="1591"/>
      <c r="HL16" s="1591"/>
      <c r="HM16" s="1591"/>
      <c r="HN16" s="1591"/>
      <c r="HO16" s="1591"/>
      <c r="HP16" s="1591"/>
      <c r="HQ16" s="1591"/>
      <c r="HR16" s="1591"/>
      <c r="HS16" s="1591"/>
      <c r="HT16" s="1591"/>
      <c r="HU16" s="1591"/>
      <c r="HV16" s="1591"/>
      <c r="HW16" s="1591"/>
      <c r="HX16" s="1591"/>
      <c r="HY16" s="1591"/>
      <c r="HZ16" s="1591"/>
      <c r="IA16" s="1591"/>
      <c r="IB16" s="1591"/>
      <c r="IC16" s="1591"/>
      <c r="ID16" s="1591"/>
      <c r="IE16" s="1591"/>
      <c r="IF16" s="1591"/>
      <c r="IG16" s="1591"/>
      <c r="IH16" s="1591"/>
      <c r="II16" s="1591"/>
      <c r="IJ16" s="1591"/>
      <c r="IK16" s="1591"/>
      <c r="IL16" s="1591"/>
      <c r="IM16" s="1591"/>
      <c r="IN16" s="1591"/>
    </row>
    <row r="17" spans="1:248" ht="31.5" thickBot="1">
      <c r="A17" s="1526" t="s">
        <v>173</v>
      </c>
      <c r="B17" s="1669" t="s">
        <v>192</v>
      </c>
      <c r="C17" s="1622"/>
      <c r="D17" s="1623" t="s">
        <v>586</v>
      </c>
      <c r="E17" s="1670"/>
      <c r="F17" s="1671"/>
      <c r="G17" s="1527">
        <v>4</v>
      </c>
      <c r="H17" s="1528">
        <v>120</v>
      </c>
      <c r="I17" s="1672">
        <v>54</v>
      </c>
      <c r="J17" s="1529">
        <v>27</v>
      </c>
      <c r="K17" s="1623">
        <v>27</v>
      </c>
      <c r="L17" s="1623"/>
      <c r="M17" s="1625">
        <v>66</v>
      </c>
      <c r="N17" s="150"/>
      <c r="O17" s="1626"/>
      <c r="P17" s="1626">
        <v>6</v>
      </c>
      <c r="Q17" s="156"/>
      <c r="R17" s="1626"/>
      <c r="S17" s="1626"/>
      <c r="T17" s="1594"/>
      <c r="U17" s="1594"/>
      <c r="V17" s="1594"/>
      <c r="W17" s="1754" t="s">
        <v>627</v>
      </c>
      <c r="X17" s="1754" t="s">
        <v>627</v>
      </c>
      <c r="Y17" s="1754" t="s">
        <v>626</v>
      </c>
      <c r="Z17" s="1754" t="s">
        <v>627</v>
      </c>
      <c r="AA17" s="1754" t="s">
        <v>627</v>
      </c>
      <c r="AB17" s="1754" t="s">
        <v>627</v>
      </c>
      <c r="AC17" s="1594"/>
      <c r="AD17" s="1594"/>
      <c r="AE17" s="1594"/>
      <c r="AF17" s="1594"/>
      <c r="AG17" s="1594"/>
      <c r="AH17" s="1594"/>
      <c r="AI17" s="1594"/>
      <c r="AJ17" s="1594"/>
      <c r="AK17" s="1594"/>
      <c r="AL17" s="1594"/>
      <c r="AM17" s="1594"/>
      <c r="AN17" s="1594"/>
      <c r="AO17" s="1594"/>
      <c r="AP17" s="1594"/>
      <c r="AQ17" s="1594"/>
      <c r="AR17" s="1594"/>
      <c r="AS17" s="1594"/>
      <c r="AT17" s="1594"/>
      <c r="AU17" s="1594"/>
      <c r="AV17" s="1594"/>
      <c r="AW17" s="1594"/>
      <c r="AX17" s="1594"/>
      <c r="AY17" s="1594"/>
      <c r="AZ17" s="1594"/>
      <c r="BA17" s="1594"/>
      <c r="BB17" s="1594"/>
      <c r="BC17" s="1594"/>
      <c r="BD17" s="1594"/>
      <c r="BE17" s="1594"/>
      <c r="BF17" s="1594"/>
      <c r="BG17" s="1594"/>
      <c r="BH17" s="1594"/>
      <c r="BI17" s="1594"/>
      <c r="BJ17" s="1594"/>
      <c r="BK17" s="1594"/>
      <c r="BL17" s="1594"/>
      <c r="BM17" s="1594"/>
      <c r="BN17" s="1594"/>
      <c r="BO17" s="1594"/>
      <c r="BP17" s="1594"/>
      <c r="BQ17" s="1594"/>
      <c r="BR17" s="1594"/>
      <c r="BS17" s="1594"/>
      <c r="BT17" s="1594"/>
      <c r="BU17" s="1594"/>
      <c r="BV17" s="1594"/>
      <c r="BW17" s="1594"/>
      <c r="BX17" s="1594"/>
      <c r="BY17" s="1594"/>
      <c r="BZ17" s="1594"/>
      <c r="CA17" s="1594"/>
      <c r="CB17" s="1594"/>
      <c r="CC17" s="1594"/>
      <c r="CD17" s="1594"/>
      <c r="CE17" s="1594"/>
      <c r="CF17" s="1594"/>
      <c r="CG17" s="1594"/>
      <c r="CH17" s="1594"/>
      <c r="CI17" s="1594"/>
      <c r="CJ17" s="1594"/>
      <c r="CK17" s="1594"/>
      <c r="CL17" s="1594"/>
      <c r="CM17" s="1594"/>
      <c r="CN17" s="1594"/>
      <c r="CO17" s="1594"/>
      <c r="CP17" s="1594"/>
      <c r="CQ17" s="1594"/>
      <c r="CR17" s="1594"/>
      <c r="CS17" s="1594"/>
      <c r="CT17" s="1594"/>
      <c r="CU17" s="1594"/>
      <c r="CV17" s="1594"/>
      <c r="CW17" s="1594"/>
      <c r="CX17" s="1594"/>
      <c r="CY17" s="1594"/>
      <c r="CZ17" s="1594"/>
      <c r="DA17" s="1594"/>
      <c r="DB17" s="1594"/>
      <c r="DC17" s="1594"/>
      <c r="DD17" s="1594"/>
      <c r="DE17" s="1594"/>
      <c r="DF17" s="1594"/>
      <c r="DG17" s="1594"/>
      <c r="DH17" s="1594"/>
      <c r="DI17" s="1594"/>
      <c r="DJ17" s="1594"/>
      <c r="DK17" s="1594"/>
      <c r="DL17" s="1594"/>
      <c r="DM17" s="1594"/>
      <c r="DN17" s="1594"/>
      <c r="DO17" s="1594"/>
      <c r="DP17" s="1594"/>
      <c r="DQ17" s="1594"/>
      <c r="DR17" s="1594"/>
      <c r="DS17" s="1594"/>
      <c r="DT17" s="1594"/>
      <c r="DU17" s="1594"/>
      <c r="DV17" s="1594"/>
      <c r="DW17" s="1594"/>
      <c r="DX17" s="1594"/>
      <c r="DY17" s="1594"/>
      <c r="DZ17" s="1594"/>
      <c r="EA17" s="1594"/>
      <c r="EB17" s="1594"/>
      <c r="EC17" s="1594"/>
      <c r="ED17" s="1594"/>
      <c r="EE17" s="1594"/>
      <c r="EF17" s="1594"/>
      <c r="EG17" s="1594"/>
      <c r="EH17" s="1594"/>
      <c r="EI17" s="1594"/>
      <c r="EJ17" s="1594"/>
      <c r="EK17" s="1594"/>
      <c r="EL17" s="1594"/>
      <c r="EM17" s="1594"/>
      <c r="EN17" s="1594"/>
      <c r="EO17" s="1594"/>
      <c r="EP17" s="1594"/>
      <c r="EQ17" s="1594"/>
      <c r="ER17" s="1594"/>
      <c r="ES17" s="1594"/>
      <c r="ET17" s="1594"/>
      <c r="EU17" s="1594"/>
      <c r="EV17" s="1594"/>
      <c r="EW17" s="1594"/>
      <c r="EX17" s="1594"/>
      <c r="EY17" s="1594"/>
      <c r="EZ17" s="1594"/>
      <c r="FA17" s="1594"/>
      <c r="FB17" s="1594"/>
      <c r="FC17" s="1594"/>
      <c r="FD17" s="1594"/>
      <c r="FE17" s="1594"/>
      <c r="FF17" s="1594"/>
      <c r="FG17" s="1594"/>
      <c r="FH17" s="1594"/>
      <c r="FI17" s="1594"/>
      <c r="FJ17" s="1594"/>
      <c r="FK17" s="1594"/>
      <c r="FL17" s="1594"/>
      <c r="FM17" s="1594"/>
      <c r="FN17" s="1594"/>
      <c r="FO17" s="1594"/>
      <c r="FP17" s="1594"/>
      <c r="FQ17" s="1594"/>
      <c r="FR17" s="1594"/>
      <c r="FS17" s="1594"/>
      <c r="FT17" s="1594"/>
      <c r="FU17" s="1594"/>
      <c r="FV17" s="1594"/>
      <c r="FW17" s="1594"/>
      <c r="FX17" s="1594"/>
      <c r="FY17" s="1594"/>
      <c r="FZ17" s="1594"/>
      <c r="GA17" s="1594"/>
      <c r="GB17" s="1594"/>
      <c r="GC17" s="1594"/>
      <c r="GD17" s="1594"/>
      <c r="GE17" s="1594"/>
      <c r="GF17" s="1594"/>
      <c r="GG17" s="1594"/>
      <c r="GH17" s="1594"/>
      <c r="GI17" s="1594"/>
      <c r="GJ17" s="1594"/>
      <c r="GK17" s="1594"/>
      <c r="GL17" s="1594"/>
      <c r="GM17" s="1594"/>
      <c r="GN17" s="1594"/>
      <c r="GO17" s="1594"/>
      <c r="GP17" s="1594"/>
      <c r="GQ17" s="1594"/>
      <c r="GR17" s="1594"/>
      <c r="GS17" s="1594"/>
      <c r="GT17" s="1594"/>
      <c r="GU17" s="1594"/>
      <c r="GV17" s="1594"/>
      <c r="GW17" s="1594"/>
      <c r="GX17" s="1594"/>
      <c r="GY17" s="1594"/>
      <c r="GZ17" s="1594"/>
      <c r="HA17" s="1594"/>
      <c r="HB17" s="1594"/>
      <c r="HC17" s="1594"/>
      <c r="HD17" s="1594"/>
      <c r="HE17" s="1594"/>
      <c r="HF17" s="1594"/>
      <c r="HG17" s="1594"/>
      <c r="HH17" s="1594"/>
      <c r="HI17" s="1594"/>
      <c r="HJ17" s="1594"/>
      <c r="HK17" s="1594"/>
      <c r="HL17" s="1594"/>
      <c r="HM17" s="1594"/>
      <c r="HN17" s="1594"/>
      <c r="HO17" s="1594"/>
      <c r="HP17" s="1594"/>
      <c r="HQ17" s="1594"/>
      <c r="HR17" s="1594"/>
      <c r="HS17" s="1594"/>
      <c r="HT17" s="1594"/>
      <c r="HU17" s="1594"/>
      <c r="HV17" s="1594"/>
      <c r="HW17" s="1594"/>
      <c r="HX17" s="1594"/>
      <c r="HY17" s="1594"/>
      <c r="HZ17" s="1594"/>
      <c r="IA17" s="1594"/>
      <c r="IB17" s="1594"/>
      <c r="IC17" s="1594"/>
      <c r="ID17" s="1594"/>
      <c r="IE17" s="1594"/>
      <c r="IF17" s="1594"/>
      <c r="IG17" s="1594"/>
      <c r="IH17" s="1594"/>
      <c r="II17" s="1594"/>
      <c r="IJ17" s="1594"/>
      <c r="IK17" s="1594"/>
      <c r="IL17" s="1594"/>
      <c r="IM17" s="1594"/>
      <c r="IN17" s="1594"/>
    </row>
    <row r="18" spans="1:248" ht="32.25" thickBot="1">
      <c r="A18" s="1608" t="s">
        <v>571</v>
      </c>
      <c r="B18" s="1697" t="s">
        <v>565</v>
      </c>
      <c r="C18" s="1688"/>
      <c r="D18" s="1688" t="s">
        <v>586</v>
      </c>
      <c r="E18" s="1688"/>
      <c r="F18" s="1698"/>
      <c r="G18" s="1699">
        <v>2</v>
      </c>
      <c r="H18" s="1700">
        <v>60</v>
      </c>
      <c r="I18" s="1701">
        <v>36</v>
      </c>
      <c r="J18" s="1701">
        <v>18</v>
      </c>
      <c r="K18" s="1701">
        <v>18</v>
      </c>
      <c r="L18" s="1701"/>
      <c r="M18" s="1688">
        <v>24</v>
      </c>
      <c r="N18" s="151"/>
      <c r="O18" s="1688"/>
      <c r="P18" s="1702">
        <v>4</v>
      </c>
      <c r="Q18" s="151"/>
      <c r="R18" s="1701"/>
      <c r="S18" s="1698"/>
      <c r="T18" s="1594"/>
      <c r="U18" s="1594"/>
      <c r="V18" s="1594"/>
      <c r="W18" s="1754" t="s">
        <v>627</v>
      </c>
      <c r="X18" s="1754" t="s">
        <v>627</v>
      </c>
      <c r="Y18" s="1754" t="s">
        <v>626</v>
      </c>
      <c r="Z18" s="1754" t="s">
        <v>627</v>
      </c>
      <c r="AA18" s="1754" t="s">
        <v>627</v>
      </c>
      <c r="AB18" s="1754" t="s">
        <v>627</v>
      </c>
      <c r="AC18" s="1594"/>
      <c r="AD18" s="1594"/>
      <c r="AE18" s="1594"/>
      <c r="AF18" s="1594"/>
      <c r="AG18" s="1594"/>
      <c r="AH18" s="1594"/>
      <c r="AI18" s="1594"/>
      <c r="AJ18" s="1594"/>
      <c r="AK18" s="1594"/>
      <c r="AL18" s="1594"/>
      <c r="AM18" s="1594"/>
      <c r="AN18" s="1594"/>
      <c r="AO18" s="1594"/>
      <c r="AP18" s="1594"/>
      <c r="AQ18" s="1594"/>
      <c r="AR18" s="1594"/>
      <c r="AS18" s="1594"/>
      <c r="AT18" s="1594"/>
      <c r="AU18" s="1594"/>
      <c r="AV18" s="1594"/>
      <c r="AW18" s="1594"/>
      <c r="AX18" s="1594"/>
      <c r="AY18" s="1594"/>
      <c r="AZ18" s="1594"/>
      <c r="BA18" s="1594"/>
      <c r="BB18" s="1594"/>
      <c r="BC18" s="1594"/>
      <c r="BD18" s="1594"/>
      <c r="BE18" s="1594"/>
      <c r="BF18" s="1594"/>
      <c r="BG18" s="1594"/>
      <c r="BH18" s="1594"/>
      <c r="BI18" s="1594"/>
      <c r="BJ18" s="1594"/>
      <c r="BK18" s="1594"/>
      <c r="BL18" s="1594"/>
      <c r="BM18" s="1594"/>
      <c r="BN18" s="1594"/>
      <c r="BO18" s="1594"/>
      <c r="BP18" s="1594"/>
      <c r="BQ18" s="1594"/>
      <c r="BR18" s="1594"/>
      <c r="BS18" s="1594"/>
      <c r="BT18" s="1594"/>
      <c r="BU18" s="1594"/>
      <c r="BV18" s="1594"/>
      <c r="BW18" s="1594"/>
      <c r="BX18" s="1594"/>
      <c r="BY18" s="1594"/>
      <c r="BZ18" s="1594"/>
      <c r="CA18" s="1594"/>
      <c r="CB18" s="1594"/>
      <c r="CC18" s="1594"/>
      <c r="CD18" s="1594"/>
      <c r="CE18" s="1594"/>
      <c r="CF18" s="1594"/>
      <c r="CG18" s="1594"/>
      <c r="CH18" s="1594"/>
      <c r="CI18" s="1594"/>
      <c r="CJ18" s="1594"/>
      <c r="CK18" s="1594"/>
      <c r="CL18" s="1594"/>
      <c r="CM18" s="1594"/>
      <c r="CN18" s="1594"/>
      <c r="CO18" s="1594"/>
      <c r="CP18" s="1594"/>
      <c r="CQ18" s="1594"/>
      <c r="CR18" s="1594"/>
      <c r="CS18" s="1594"/>
      <c r="CT18" s="1594"/>
      <c r="CU18" s="1594"/>
      <c r="CV18" s="1594"/>
      <c r="CW18" s="1594"/>
      <c r="CX18" s="1594"/>
      <c r="CY18" s="1594"/>
      <c r="CZ18" s="1594"/>
      <c r="DA18" s="1594"/>
      <c r="DB18" s="1594"/>
      <c r="DC18" s="1594"/>
      <c r="DD18" s="1594"/>
      <c r="DE18" s="1594"/>
      <c r="DF18" s="1594"/>
      <c r="DG18" s="1594"/>
      <c r="DH18" s="1594"/>
      <c r="DI18" s="1594"/>
      <c r="DJ18" s="1594"/>
      <c r="DK18" s="1594"/>
      <c r="DL18" s="1594"/>
      <c r="DM18" s="1594"/>
      <c r="DN18" s="1594"/>
      <c r="DO18" s="1594"/>
      <c r="DP18" s="1594"/>
      <c r="DQ18" s="1594"/>
      <c r="DR18" s="1594"/>
      <c r="DS18" s="1594"/>
      <c r="DT18" s="1594"/>
      <c r="DU18" s="1594"/>
      <c r="DV18" s="1594"/>
      <c r="DW18" s="1594"/>
      <c r="DX18" s="1594"/>
      <c r="DY18" s="1594"/>
      <c r="DZ18" s="1594"/>
      <c r="EA18" s="1594"/>
      <c r="EB18" s="1594"/>
      <c r="EC18" s="1594"/>
      <c r="ED18" s="1594"/>
      <c r="EE18" s="1594"/>
      <c r="EF18" s="1594"/>
      <c r="EG18" s="1594"/>
      <c r="EH18" s="1594"/>
      <c r="EI18" s="1594"/>
      <c r="EJ18" s="1594"/>
      <c r="EK18" s="1594"/>
      <c r="EL18" s="1594"/>
      <c r="EM18" s="1594"/>
      <c r="EN18" s="1594"/>
      <c r="EO18" s="1594"/>
      <c r="EP18" s="1594"/>
      <c r="EQ18" s="1594"/>
      <c r="ER18" s="1594"/>
      <c r="ES18" s="1594"/>
      <c r="ET18" s="1594"/>
      <c r="EU18" s="1594"/>
      <c r="EV18" s="1594"/>
      <c r="EW18" s="1594"/>
      <c r="EX18" s="1594"/>
      <c r="EY18" s="1594"/>
      <c r="EZ18" s="1594"/>
      <c r="FA18" s="1594"/>
      <c r="FB18" s="1594"/>
      <c r="FC18" s="1594"/>
      <c r="FD18" s="1594"/>
      <c r="FE18" s="1594"/>
      <c r="FF18" s="1594"/>
      <c r="FG18" s="1594"/>
      <c r="FH18" s="1594"/>
      <c r="FI18" s="1594"/>
      <c r="FJ18" s="1594"/>
      <c r="FK18" s="1594"/>
      <c r="FL18" s="1594"/>
      <c r="FM18" s="1594"/>
      <c r="FN18" s="1594"/>
      <c r="FO18" s="1594"/>
      <c r="FP18" s="1594"/>
      <c r="FQ18" s="1594"/>
      <c r="FR18" s="1594"/>
      <c r="FS18" s="1594"/>
      <c r="FT18" s="1594"/>
      <c r="FU18" s="1594"/>
      <c r="FV18" s="1594"/>
      <c r="FW18" s="1594"/>
      <c r="FX18" s="1594"/>
      <c r="FY18" s="1594"/>
      <c r="FZ18" s="1594"/>
      <c r="GA18" s="1594"/>
      <c r="GB18" s="1594"/>
      <c r="GC18" s="1594"/>
      <c r="GD18" s="1594"/>
      <c r="GE18" s="1594"/>
      <c r="GF18" s="1594"/>
      <c r="GG18" s="1594"/>
      <c r="GH18" s="1594"/>
      <c r="GI18" s="1594"/>
      <c r="GJ18" s="1594"/>
      <c r="GK18" s="1594"/>
      <c r="GL18" s="1594"/>
      <c r="GM18" s="1594"/>
      <c r="GN18" s="1594"/>
      <c r="GO18" s="1594"/>
      <c r="GP18" s="1594"/>
      <c r="GQ18" s="1594"/>
      <c r="GR18" s="1594"/>
      <c r="GS18" s="1594"/>
      <c r="GT18" s="1594"/>
      <c r="GU18" s="1594"/>
      <c r="GV18" s="1594"/>
      <c r="GW18" s="1594"/>
      <c r="GX18" s="1594"/>
      <c r="GY18" s="1594"/>
      <c r="GZ18" s="1594"/>
      <c r="HA18" s="1594"/>
      <c r="HB18" s="1594"/>
      <c r="HC18" s="1594"/>
      <c r="HD18" s="1594"/>
      <c r="HE18" s="1594"/>
      <c r="HF18" s="1594"/>
      <c r="HG18" s="1594"/>
      <c r="HH18" s="1594"/>
      <c r="HI18" s="1594"/>
      <c r="HJ18" s="1594"/>
      <c r="HK18" s="1594"/>
      <c r="HL18" s="1594"/>
      <c r="HM18" s="1594"/>
      <c r="HN18" s="1594"/>
      <c r="HO18" s="1594"/>
      <c r="HP18" s="1594"/>
      <c r="HQ18" s="1594"/>
      <c r="HR18" s="1594"/>
      <c r="HS18" s="1594"/>
      <c r="HT18" s="1594"/>
      <c r="HU18" s="1594"/>
      <c r="HV18" s="1594"/>
      <c r="HW18" s="1594"/>
      <c r="HX18" s="1594"/>
      <c r="HY18" s="1594"/>
      <c r="HZ18" s="1594"/>
      <c r="IA18" s="1594"/>
      <c r="IB18" s="1594"/>
      <c r="IC18" s="1594"/>
      <c r="ID18" s="1594"/>
      <c r="IE18" s="1594"/>
      <c r="IF18" s="1594"/>
      <c r="IG18" s="1594"/>
      <c r="IH18" s="1594"/>
      <c r="II18" s="1594"/>
      <c r="IJ18" s="1594"/>
      <c r="IK18" s="1594"/>
      <c r="IL18" s="1594"/>
      <c r="IM18" s="1594"/>
      <c r="IN18" s="1594"/>
    </row>
    <row r="19" spans="1:248" ht="45" thickBot="1">
      <c r="A19" s="1621" t="s">
        <v>574</v>
      </c>
      <c r="B19" s="1711" t="s">
        <v>621</v>
      </c>
      <c r="C19" s="1627"/>
      <c r="D19" s="1627" t="s">
        <v>586</v>
      </c>
      <c r="E19" s="1627"/>
      <c r="F19" s="1627"/>
      <c r="G19" s="1712">
        <v>3</v>
      </c>
      <c r="H19" s="1624">
        <v>90</v>
      </c>
      <c r="I19" s="1627">
        <v>36</v>
      </c>
      <c r="J19" s="1627">
        <v>18</v>
      </c>
      <c r="K19" s="1627">
        <v>18</v>
      </c>
      <c r="L19" s="1627"/>
      <c r="M19" s="1725">
        <v>54</v>
      </c>
      <c r="N19" s="151"/>
      <c r="O19" s="1627"/>
      <c r="P19" s="1554">
        <v>4</v>
      </c>
      <c r="Q19" s="151"/>
      <c r="R19" s="1627"/>
      <c r="S19" s="1627"/>
      <c r="T19" s="1594"/>
      <c r="U19" s="1594"/>
      <c r="V19" s="1594"/>
      <c r="W19" s="1754" t="s">
        <v>627</v>
      </c>
      <c r="X19" s="1754" t="s">
        <v>627</v>
      </c>
      <c r="Y19" s="1754" t="s">
        <v>626</v>
      </c>
      <c r="Z19" s="1754" t="s">
        <v>627</v>
      </c>
      <c r="AA19" s="1754" t="s">
        <v>627</v>
      </c>
      <c r="AB19" s="1754" t="s">
        <v>627</v>
      </c>
      <c r="AC19" s="1594"/>
      <c r="AD19" s="1594"/>
      <c r="AE19" s="1594"/>
      <c r="AF19" s="1594"/>
      <c r="AG19" s="1594"/>
      <c r="AH19" s="1594"/>
      <c r="AI19" s="1594"/>
      <c r="AJ19" s="1594"/>
      <c r="AK19" s="1594"/>
      <c r="AL19" s="1594"/>
      <c r="AM19" s="1594"/>
      <c r="AN19" s="1594"/>
      <c r="AO19" s="1594"/>
      <c r="AP19" s="1594"/>
      <c r="AQ19" s="1594"/>
      <c r="AR19" s="1594"/>
      <c r="AS19" s="1594"/>
      <c r="AT19" s="1594"/>
      <c r="AU19" s="1594"/>
      <c r="AV19" s="1594"/>
      <c r="AW19" s="1594"/>
      <c r="AX19" s="1594"/>
      <c r="AY19" s="1594"/>
      <c r="AZ19" s="1594"/>
      <c r="BA19" s="1594"/>
      <c r="BB19" s="1594"/>
      <c r="BC19" s="1594"/>
      <c r="BD19" s="1594"/>
      <c r="BE19" s="1594"/>
      <c r="BF19" s="1594"/>
      <c r="BG19" s="1594"/>
      <c r="BH19" s="1594"/>
      <c r="BI19" s="1594"/>
      <c r="BJ19" s="1594"/>
      <c r="BK19" s="1594"/>
      <c r="BL19" s="1594"/>
      <c r="BM19" s="1594"/>
      <c r="BN19" s="1594"/>
      <c r="BO19" s="1594"/>
      <c r="BP19" s="1594"/>
      <c r="BQ19" s="1594"/>
      <c r="BR19" s="1594"/>
      <c r="BS19" s="1594"/>
      <c r="BT19" s="1594"/>
      <c r="BU19" s="1594"/>
      <c r="BV19" s="1594"/>
      <c r="BW19" s="1594"/>
      <c r="BX19" s="1594"/>
      <c r="BY19" s="1594"/>
      <c r="BZ19" s="1594"/>
      <c r="CA19" s="1594"/>
      <c r="CB19" s="1594"/>
      <c r="CC19" s="1594"/>
      <c r="CD19" s="1594"/>
      <c r="CE19" s="1594"/>
      <c r="CF19" s="1594"/>
      <c r="CG19" s="1594"/>
      <c r="CH19" s="1594"/>
      <c r="CI19" s="1594"/>
      <c r="CJ19" s="1594"/>
      <c r="CK19" s="1594"/>
      <c r="CL19" s="1594"/>
      <c r="CM19" s="1594"/>
      <c r="CN19" s="1594"/>
      <c r="CO19" s="1594"/>
      <c r="CP19" s="1594"/>
      <c r="CQ19" s="1594"/>
      <c r="CR19" s="1594"/>
      <c r="CS19" s="1594"/>
      <c r="CT19" s="1594"/>
      <c r="CU19" s="1594"/>
      <c r="CV19" s="1594"/>
      <c r="CW19" s="1594"/>
      <c r="CX19" s="1594"/>
      <c r="CY19" s="1594"/>
      <c r="CZ19" s="1594"/>
      <c r="DA19" s="1594"/>
      <c r="DB19" s="1594"/>
      <c r="DC19" s="1594"/>
      <c r="DD19" s="1594"/>
      <c r="DE19" s="1594"/>
      <c r="DF19" s="1594"/>
      <c r="DG19" s="1594"/>
      <c r="DH19" s="1594"/>
      <c r="DI19" s="1594"/>
      <c r="DJ19" s="1594"/>
      <c r="DK19" s="1594"/>
      <c r="DL19" s="1594"/>
      <c r="DM19" s="1594"/>
      <c r="DN19" s="1594"/>
      <c r="DO19" s="1594"/>
      <c r="DP19" s="1594"/>
      <c r="DQ19" s="1594"/>
      <c r="DR19" s="1594"/>
      <c r="DS19" s="1594"/>
      <c r="DT19" s="1594"/>
      <c r="DU19" s="1594"/>
      <c r="DV19" s="1594"/>
      <c r="DW19" s="1594"/>
      <c r="DX19" s="1594"/>
      <c r="DY19" s="1594"/>
      <c r="DZ19" s="1594"/>
      <c r="EA19" s="1594"/>
      <c r="EB19" s="1594"/>
      <c r="EC19" s="1594"/>
      <c r="ED19" s="1594"/>
      <c r="EE19" s="1594"/>
      <c r="EF19" s="1594"/>
      <c r="EG19" s="1594"/>
      <c r="EH19" s="1594"/>
      <c r="EI19" s="1594"/>
      <c r="EJ19" s="1594"/>
      <c r="EK19" s="1594"/>
      <c r="EL19" s="1594"/>
      <c r="EM19" s="1594"/>
      <c r="EN19" s="1594"/>
      <c r="EO19" s="1594"/>
      <c r="EP19" s="1594"/>
      <c r="EQ19" s="1594"/>
      <c r="ER19" s="1594"/>
      <c r="ES19" s="1594"/>
      <c r="ET19" s="1594"/>
      <c r="EU19" s="1594"/>
      <c r="EV19" s="1594"/>
      <c r="EW19" s="1594"/>
      <c r="EX19" s="1594"/>
      <c r="EY19" s="1594"/>
      <c r="EZ19" s="1594"/>
      <c r="FA19" s="1594"/>
      <c r="FB19" s="1594"/>
      <c r="FC19" s="1594"/>
      <c r="FD19" s="1594"/>
      <c r="FE19" s="1594"/>
      <c r="FF19" s="1594"/>
      <c r="FG19" s="1594"/>
      <c r="FH19" s="1594"/>
      <c r="FI19" s="1594"/>
      <c r="FJ19" s="1594"/>
      <c r="FK19" s="1594"/>
      <c r="FL19" s="1594"/>
      <c r="FM19" s="1594"/>
      <c r="FN19" s="1594"/>
      <c r="FO19" s="1594"/>
      <c r="FP19" s="1594"/>
      <c r="FQ19" s="1594"/>
      <c r="FR19" s="1594"/>
      <c r="FS19" s="1594"/>
      <c r="FT19" s="1594"/>
      <c r="FU19" s="1594"/>
      <c r="FV19" s="1594"/>
      <c r="FW19" s="1594"/>
      <c r="FX19" s="1594"/>
      <c r="FY19" s="1594"/>
      <c r="FZ19" s="1594"/>
      <c r="GA19" s="1594"/>
      <c r="GB19" s="1594"/>
      <c r="GC19" s="1594"/>
      <c r="GD19" s="1594"/>
      <c r="GE19" s="1594"/>
      <c r="GF19" s="1594"/>
      <c r="GG19" s="1594"/>
      <c r="GH19" s="1594"/>
      <c r="GI19" s="1594"/>
      <c r="GJ19" s="1594"/>
      <c r="GK19" s="1594"/>
      <c r="GL19" s="1594"/>
      <c r="GM19" s="1594"/>
      <c r="GN19" s="1594"/>
      <c r="GO19" s="1594"/>
      <c r="GP19" s="1594"/>
      <c r="GQ19" s="1594"/>
      <c r="GR19" s="1594"/>
      <c r="GS19" s="1594"/>
      <c r="GT19" s="1594"/>
      <c r="GU19" s="1594"/>
      <c r="GV19" s="1594"/>
      <c r="GW19" s="1594"/>
      <c r="GX19" s="1594"/>
      <c r="GY19" s="1594"/>
      <c r="GZ19" s="1594"/>
      <c r="HA19" s="1594"/>
      <c r="HB19" s="1594"/>
      <c r="HC19" s="1594"/>
      <c r="HD19" s="1594"/>
      <c r="HE19" s="1594"/>
      <c r="HF19" s="1594"/>
      <c r="HG19" s="1594"/>
      <c r="HH19" s="1594"/>
      <c r="HI19" s="1594"/>
      <c r="HJ19" s="1594"/>
      <c r="HK19" s="1594"/>
      <c r="HL19" s="1594"/>
      <c r="HM19" s="1594"/>
      <c r="HN19" s="1594"/>
      <c r="HO19" s="1594"/>
      <c r="HP19" s="1594"/>
      <c r="HQ19" s="1594"/>
      <c r="HR19" s="1594"/>
      <c r="HS19" s="1594"/>
      <c r="HT19" s="1594"/>
      <c r="HU19" s="1594"/>
      <c r="HV19" s="1594"/>
      <c r="HW19" s="1594"/>
      <c r="HX19" s="1594"/>
      <c r="HY19" s="1594"/>
      <c r="HZ19" s="1594"/>
      <c r="IA19" s="1594"/>
      <c r="IB19" s="1594"/>
      <c r="IC19" s="1594"/>
      <c r="ID19" s="1594"/>
      <c r="IE19" s="1594"/>
      <c r="IF19" s="1594"/>
      <c r="IG19" s="1594"/>
      <c r="IH19" s="1594"/>
      <c r="II19" s="1594"/>
      <c r="IJ19" s="1594"/>
      <c r="IK19" s="1594"/>
      <c r="IL19" s="1594"/>
      <c r="IM19" s="1594"/>
      <c r="IN19" s="1594"/>
    </row>
    <row r="20" spans="1:248" ht="18.75">
      <c r="A20" s="292"/>
      <c r="B20" s="1643"/>
      <c r="C20" s="1535"/>
      <c r="D20" s="1535"/>
      <c r="E20" s="1556"/>
      <c r="F20" s="1644"/>
      <c r="G20" s="1633"/>
      <c r="H20" s="1645"/>
      <c r="I20" s="1555"/>
      <c r="J20" s="1555"/>
      <c r="K20" s="1556"/>
      <c r="L20" s="1556"/>
      <c r="M20" s="1726"/>
      <c r="N20" s="151"/>
      <c r="O20" s="1646"/>
      <c r="P20" s="1646"/>
      <c r="Q20" s="151"/>
      <c r="R20" s="1646"/>
      <c r="S20" s="1535"/>
      <c r="T20" s="1523"/>
      <c r="U20" s="1523"/>
      <c r="V20" s="1523"/>
      <c r="W20" s="1754" t="s">
        <v>627</v>
      </c>
      <c r="X20" s="1754" t="s">
        <v>627</v>
      </c>
      <c r="Y20" s="1754" t="s">
        <v>627</v>
      </c>
      <c r="Z20" s="1754" t="s">
        <v>627</v>
      </c>
      <c r="AA20" s="1754" t="s">
        <v>627</v>
      </c>
      <c r="AB20" s="1754" t="s">
        <v>627</v>
      </c>
      <c r="AC20" s="1523"/>
      <c r="AD20" s="1523"/>
      <c r="AE20" s="1523"/>
      <c r="AF20" s="1523"/>
      <c r="AG20" s="1523"/>
      <c r="AH20" s="1523"/>
      <c r="AI20" s="1523"/>
      <c r="AJ20" s="1523"/>
      <c r="AK20" s="1523"/>
      <c r="AL20" s="1523"/>
      <c r="AM20" s="1523"/>
      <c r="AN20" s="1523"/>
      <c r="AO20" s="1523"/>
      <c r="AP20" s="1523"/>
      <c r="AQ20" s="1523"/>
      <c r="AR20" s="1523"/>
      <c r="AS20" s="1523"/>
      <c r="AT20" s="1523"/>
      <c r="AU20" s="1523"/>
      <c r="AV20" s="1523"/>
      <c r="AW20" s="1523"/>
      <c r="AX20" s="1523"/>
      <c r="AY20" s="1523"/>
      <c r="AZ20" s="1523"/>
      <c r="BA20" s="1523"/>
      <c r="BB20" s="1523"/>
      <c r="BC20" s="1523"/>
      <c r="BD20" s="1523"/>
      <c r="BE20" s="1523"/>
      <c r="BF20" s="1523"/>
      <c r="BG20" s="1523"/>
      <c r="BH20" s="1523"/>
      <c r="BI20" s="1523"/>
      <c r="BJ20" s="1523"/>
      <c r="BK20" s="1523"/>
      <c r="BL20" s="1523"/>
      <c r="BM20" s="1523"/>
      <c r="BN20" s="1523"/>
      <c r="BO20" s="1523"/>
      <c r="BP20" s="1523"/>
      <c r="BQ20" s="1523"/>
      <c r="BR20" s="1523"/>
      <c r="BS20" s="1523"/>
      <c r="BT20" s="1523"/>
      <c r="BU20" s="1523"/>
      <c r="BV20" s="1523"/>
      <c r="BW20" s="1523"/>
      <c r="BX20" s="1523"/>
      <c r="BY20" s="1523"/>
      <c r="BZ20" s="1523"/>
      <c r="CA20" s="1523"/>
      <c r="CB20" s="1523"/>
      <c r="CC20" s="1523"/>
      <c r="CD20" s="1523"/>
      <c r="CE20" s="1523"/>
      <c r="CF20" s="1523"/>
      <c r="CG20" s="1523"/>
      <c r="CH20" s="1523"/>
      <c r="CI20" s="1523"/>
      <c r="CJ20" s="1523"/>
      <c r="CK20" s="1523"/>
      <c r="CL20" s="1523"/>
      <c r="CM20" s="1523"/>
      <c r="CN20" s="1523"/>
      <c r="CO20" s="1523"/>
      <c r="CP20" s="1523"/>
      <c r="CQ20" s="1523"/>
      <c r="CR20" s="1523"/>
      <c r="CS20" s="1523"/>
      <c r="CT20" s="1523"/>
      <c r="CU20" s="1523"/>
      <c r="CV20" s="1523"/>
      <c r="CW20" s="1523"/>
      <c r="CX20" s="1523"/>
      <c r="CY20" s="1523"/>
      <c r="CZ20" s="1523"/>
      <c r="DA20" s="1523"/>
      <c r="DB20" s="1523"/>
      <c r="DC20" s="1523"/>
      <c r="DD20" s="1523"/>
      <c r="DE20" s="1523"/>
      <c r="DF20" s="1523"/>
      <c r="DG20" s="1523"/>
      <c r="DH20" s="1523"/>
      <c r="DI20" s="1523"/>
      <c r="DJ20" s="1523"/>
      <c r="DK20" s="1523"/>
      <c r="DL20" s="1523"/>
      <c r="DM20" s="1523"/>
      <c r="DN20" s="1523"/>
      <c r="DO20" s="1523"/>
      <c r="DP20" s="1523"/>
      <c r="DQ20" s="1523"/>
      <c r="DR20" s="1523"/>
      <c r="DS20" s="1523"/>
      <c r="DT20" s="1523"/>
      <c r="DU20" s="1523"/>
      <c r="DV20" s="1523"/>
      <c r="DW20" s="1523"/>
      <c r="DX20" s="1523"/>
      <c r="DY20" s="1523"/>
      <c r="DZ20" s="1523"/>
      <c r="EA20" s="1523"/>
      <c r="EB20" s="1523"/>
      <c r="EC20" s="1523"/>
      <c r="ED20" s="1523"/>
      <c r="EE20" s="1523"/>
      <c r="EF20" s="1523"/>
      <c r="EG20" s="1523"/>
      <c r="EH20" s="1523"/>
      <c r="EI20" s="1523"/>
      <c r="EJ20" s="1523"/>
      <c r="EK20" s="1523"/>
      <c r="EL20" s="1523"/>
      <c r="EM20" s="1523"/>
      <c r="EN20" s="1523"/>
      <c r="EO20" s="1523"/>
      <c r="EP20" s="1523"/>
      <c r="EQ20" s="1523"/>
      <c r="ER20" s="1523"/>
      <c r="ES20" s="1523"/>
      <c r="ET20" s="1523"/>
      <c r="EU20" s="1523"/>
      <c r="EV20" s="1523"/>
      <c r="EW20" s="1523"/>
      <c r="EX20" s="1523"/>
      <c r="EY20" s="1523"/>
      <c r="EZ20" s="1523"/>
      <c r="FA20" s="1523"/>
      <c r="FB20" s="1523"/>
      <c r="FC20" s="1523"/>
      <c r="FD20" s="1523"/>
      <c r="FE20" s="1523"/>
      <c r="FF20" s="1523"/>
      <c r="FG20" s="1523"/>
      <c r="FH20" s="1523"/>
      <c r="FI20" s="1523"/>
      <c r="FJ20" s="1523"/>
      <c r="FK20" s="1523"/>
      <c r="FL20" s="1523"/>
      <c r="FM20" s="1523"/>
      <c r="FN20" s="1523"/>
      <c r="FO20" s="1523"/>
      <c r="FP20" s="1523"/>
      <c r="FQ20" s="1523"/>
      <c r="FR20" s="1523"/>
      <c r="FS20" s="1523"/>
      <c r="FT20" s="1523"/>
      <c r="FU20" s="1523"/>
      <c r="FV20" s="1523"/>
      <c r="FW20" s="1523"/>
      <c r="FX20" s="1523"/>
      <c r="FY20" s="1523"/>
      <c r="FZ20" s="1523"/>
      <c r="GA20" s="1523"/>
      <c r="GB20" s="1523"/>
      <c r="GC20" s="1523"/>
      <c r="GD20" s="1523"/>
      <c r="GE20" s="1523"/>
      <c r="GF20" s="1523"/>
      <c r="GG20" s="1523"/>
      <c r="GH20" s="1523"/>
      <c r="GI20" s="1523"/>
      <c r="GJ20" s="1523"/>
      <c r="GK20" s="1523"/>
      <c r="GL20" s="1523"/>
      <c r="GM20" s="1523"/>
      <c r="GN20" s="1523"/>
      <c r="GO20" s="1523"/>
      <c r="GP20" s="1523"/>
      <c r="GQ20" s="1523"/>
      <c r="GR20" s="1523"/>
      <c r="GS20" s="1523"/>
      <c r="GT20" s="1523"/>
      <c r="GU20" s="1523"/>
      <c r="GV20" s="1523"/>
      <c r="GW20" s="1523"/>
      <c r="GX20" s="1523"/>
      <c r="GY20" s="1523"/>
      <c r="GZ20" s="1523"/>
      <c r="HA20" s="1523"/>
      <c r="HB20" s="1523"/>
      <c r="HC20" s="1523"/>
      <c r="HD20" s="1523"/>
      <c r="HE20" s="1523"/>
      <c r="HF20" s="1523"/>
      <c r="HG20" s="1523"/>
      <c r="HH20" s="1523"/>
      <c r="HI20" s="1523"/>
      <c r="HJ20" s="1523"/>
      <c r="HK20" s="1523"/>
      <c r="HL20" s="1523"/>
      <c r="HM20" s="1523"/>
      <c r="HN20" s="1523"/>
      <c r="HO20" s="1523"/>
      <c r="HP20" s="1523"/>
      <c r="HQ20" s="1523"/>
      <c r="HR20" s="1523"/>
      <c r="HS20" s="1523"/>
      <c r="HT20" s="1523"/>
      <c r="HU20" s="1523"/>
      <c r="HV20" s="1523"/>
      <c r="HW20" s="1523"/>
      <c r="HX20" s="1523"/>
      <c r="HY20" s="1523"/>
      <c r="HZ20" s="1523"/>
      <c r="IA20" s="1523"/>
      <c r="IB20" s="1523"/>
      <c r="IC20" s="1523"/>
      <c r="ID20" s="1523"/>
      <c r="IE20" s="1523"/>
      <c r="IF20" s="1523"/>
      <c r="IG20" s="1523"/>
      <c r="IH20" s="1523"/>
      <c r="II20" s="1523"/>
      <c r="IJ20" s="1523"/>
      <c r="IK20" s="1523"/>
      <c r="IL20" s="1523"/>
      <c r="IM20" s="1523"/>
      <c r="IN20" s="1523"/>
    </row>
  </sheetData>
  <sheetProtection/>
  <mergeCells count="23">
    <mergeCell ref="AB2:AB8"/>
    <mergeCell ref="N5:P5"/>
    <mergeCell ref="Q5:S5"/>
    <mergeCell ref="N7:S7"/>
    <mergeCell ref="H4:H8"/>
    <mergeCell ref="I4:L4"/>
    <mergeCell ref="M4:M8"/>
    <mergeCell ref="C5:C8"/>
    <mergeCell ref="D5:D8"/>
    <mergeCell ref="I5:I8"/>
    <mergeCell ref="J5:J8"/>
    <mergeCell ref="K5:K8"/>
    <mergeCell ref="L5:L8"/>
    <mergeCell ref="B1:S1"/>
    <mergeCell ref="A2:T2"/>
    <mergeCell ref="A3:A8"/>
    <mergeCell ref="B3:B8"/>
    <mergeCell ref="C3:D4"/>
    <mergeCell ref="E3:E8"/>
    <mergeCell ref="F3:F8"/>
    <mergeCell ref="G3:G8"/>
    <mergeCell ref="H3:M3"/>
    <mergeCell ref="N3:S4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zoomScale="70" zoomScaleNormal="70" zoomScaleSheetLayoutView="90" workbookViewId="0" topLeftCell="A1">
      <selection activeCell="A2" sqref="A2:T2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hidden="1" customWidth="1"/>
    <col min="8" max="8" width="8.375" style="3" hidden="1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hidden="1" customWidth="1"/>
    <col min="14" max="14" width="6.75390625" style="164" hidden="1" customWidth="1"/>
    <col min="15" max="15" width="7.25390625" style="2" hidden="1" customWidth="1"/>
    <col min="16" max="16" width="7.75390625" style="2" hidden="1" customWidth="1"/>
    <col min="17" max="17" width="14.625" style="164" customWidth="1"/>
    <col min="18" max="18" width="6.25390625" style="2" hidden="1" customWidth="1"/>
    <col min="19" max="19" width="7.00390625" style="2" hidden="1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6" width="0" style="2" hidden="1" customWidth="1"/>
    <col min="27" max="27" width="0.12890625" style="2" customWidth="1"/>
    <col min="28" max="28" width="22.125" style="2" customWidth="1"/>
    <col min="29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 thickBot="1">
      <c r="B1" s="2082" t="s">
        <v>632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 thickBot="1">
      <c r="A2" s="2083" t="s">
        <v>600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B2" s="2088" t="s">
        <v>628</v>
      </c>
      <c r="AE2" s="1754"/>
      <c r="AF2" s="1754"/>
      <c r="AG2" s="1754"/>
      <c r="AH2" s="1754"/>
      <c r="AI2" s="1754"/>
      <c r="AJ2" s="1754"/>
    </row>
    <row r="3" spans="1:36" s="5" customFormat="1" ht="21" customHeight="1">
      <c r="A3" s="2086" t="s">
        <v>29</v>
      </c>
      <c r="B3" s="2087" t="s">
        <v>27</v>
      </c>
      <c r="C3" s="2090" t="s">
        <v>278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/>
      <c r="O3" s="2105"/>
      <c r="P3" s="2105"/>
      <c r="Q3" s="2105"/>
      <c r="R3" s="2105"/>
      <c r="S3" s="2106"/>
      <c r="AB3" s="2088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  <c r="AB4" s="2088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  <c r="AB5" s="2088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340">
        <v>1</v>
      </c>
      <c r="O6" s="6" t="s">
        <v>585</v>
      </c>
      <c r="P6" s="6" t="s">
        <v>586</v>
      </c>
      <c r="Q6" s="147">
        <v>3</v>
      </c>
      <c r="R6" s="7" t="s">
        <v>587</v>
      </c>
      <c r="S6" s="341" t="s">
        <v>588</v>
      </c>
      <c r="AB6" s="2088"/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/>
      <c r="O7" s="2070"/>
      <c r="P7" s="2070"/>
      <c r="Q7" s="2070"/>
      <c r="R7" s="2070"/>
      <c r="S7" s="2101"/>
      <c r="AB7" s="2088"/>
      <c r="AE7" s="1754"/>
      <c r="AF7" s="1754"/>
      <c r="AG7" s="1754"/>
      <c r="AH7" s="1754"/>
      <c r="AI7" s="1754"/>
      <c r="AJ7" s="1754"/>
    </row>
    <row r="8" spans="1:36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340">
        <v>7</v>
      </c>
      <c r="O8" s="52">
        <v>9</v>
      </c>
      <c r="P8" s="52">
        <v>9</v>
      </c>
      <c r="Q8" s="165"/>
      <c r="R8" s="52">
        <v>9</v>
      </c>
      <c r="S8" s="342">
        <v>8</v>
      </c>
      <c r="AB8" s="2088"/>
      <c r="AE8" s="1754"/>
      <c r="AF8" s="1754"/>
      <c r="AG8" s="1754" t="s">
        <v>32</v>
      </c>
      <c r="AH8" s="1754"/>
      <c r="AI8" s="1754"/>
      <c r="AJ8" s="1754"/>
    </row>
    <row r="9" spans="1:248" ht="30.75" thickBot="1">
      <c r="A9" s="511"/>
      <c r="B9" s="1547" t="s">
        <v>211</v>
      </c>
      <c r="C9" s="1548"/>
      <c r="D9" s="1549" t="s">
        <v>590</v>
      </c>
      <c r="E9" s="1548"/>
      <c r="F9" s="1548"/>
      <c r="G9" s="1548"/>
      <c r="H9" s="1548"/>
      <c r="I9" s="1548"/>
      <c r="J9" s="1548"/>
      <c r="K9" s="1548"/>
      <c r="L9" s="1548"/>
      <c r="M9" s="17"/>
      <c r="N9" s="149"/>
      <c r="O9" s="17"/>
      <c r="P9" s="17"/>
      <c r="Q9" s="149" t="s">
        <v>111</v>
      </c>
      <c r="R9" s="17" t="s">
        <v>111</v>
      </c>
      <c r="S9" s="17" t="s">
        <v>111</v>
      </c>
      <c r="T9" s="5"/>
      <c r="U9" s="5"/>
      <c r="V9" s="5"/>
      <c r="W9" s="1754" t="s">
        <v>627</v>
      </c>
      <c r="X9" s="1754" t="s">
        <v>627</v>
      </c>
      <c r="Y9" s="1754" t="s">
        <v>627</v>
      </c>
      <c r="Z9" s="1754" t="s">
        <v>626</v>
      </c>
      <c r="AA9" s="1754" t="s">
        <v>626</v>
      </c>
      <c r="AB9" s="175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9.5" thickBot="1">
      <c r="A10" s="289" t="s">
        <v>141</v>
      </c>
      <c r="B10" s="396" t="s">
        <v>200</v>
      </c>
      <c r="C10" s="33"/>
      <c r="D10" s="34"/>
      <c r="E10" s="304"/>
      <c r="F10" s="110"/>
      <c r="G10" s="100">
        <v>5</v>
      </c>
      <c r="H10" s="114">
        <v>150</v>
      </c>
      <c r="I10" s="35"/>
      <c r="J10" s="33"/>
      <c r="K10" s="33"/>
      <c r="L10" s="33"/>
      <c r="M10" s="35"/>
      <c r="N10" s="154"/>
      <c r="O10" s="33"/>
      <c r="P10" s="33"/>
      <c r="Q10" s="167"/>
      <c r="R10" s="33"/>
      <c r="S10" s="33"/>
      <c r="T10" s="1591"/>
      <c r="U10" s="1591"/>
      <c r="V10" s="1591"/>
      <c r="W10" s="1754" t="s">
        <v>627</v>
      </c>
      <c r="X10" s="1754" t="s">
        <v>627</v>
      </c>
      <c r="Y10" s="1754" t="s">
        <v>627</v>
      </c>
      <c r="Z10" s="1754" t="s">
        <v>626</v>
      </c>
      <c r="AA10" s="1754" t="s">
        <v>627</v>
      </c>
      <c r="AB10" s="1754" t="s">
        <v>627</v>
      </c>
      <c r="AC10" s="1591"/>
      <c r="AD10" s="1591"/>
      <c r="AE10" s="1591"/>
      <c r="AF10" s="1591"/>
      <c r="AG10" s="1591"/>
      <c r="AH10" s="1591"/>
      <c r="AI10" s="1591"/>
      <c r="AJ10" s="1591"/>
      <c r="AK10" s="1591"/>
      <c r="AL10" s="1591"/>
      <c r="AM10" s="1591"/>
      <c r="AN10" s="1591"/>
      <c r="AO10" s="1591"/>
      <c r="AP10" s="1591"/>
      <c r="AQ10" s="1591"/>
      <c r="AR10" s="1591"/>
      <c r="AS10" s="1591"/>
      <c r="AT10" s="1591"/>
      <c r="AU10" s="1591"/>
      <c r="AV10" s="1591"/>
      <c r="AW10" s="1591"/>
      <c r="AX10" s="1591"/>
      <c r="AY10" s="1591"/>
      <c r="AZ10" s="1591"/>
      <c r="BA10" s="1591"/>
      <c r="BB10" s="1591"/>
      <c r="BC10" s="1591"/>
      <c r="BD10" s="1591"/>
      <c r="BE10" s="1591"/>
      <c r="BF10" s="1591"/>
      <c r="BG10" s="1591"/>
      <c r="BH10" s="1591"/>
      <c r="BI10" s="1591"/>
      <c r="BJ10" s="1591"/>
      <c r="BK10" s="1591"/>
      <c r="BL10" s="1591"/>
      <c r="BM10" s="1591"/>
      <c r="BN10" s="1591"/>
      <c r="BO10" s="1591"/>
      <c r="BP10" s="1591"/>
      <c r="BQ10" s="1591"/>
      <c r="BR10" s="1591"/>
      <c r="BS10" s="1591"/>
      <c r="BT10" s="1591"/>
      <c r="BU10" s="1591"/>
      <c r="BV10" s="1591"/>
      <c r="BW10" s="1591"/>
      <c r="BX10" s="1591"/>
      <c r="BY10" s="1591"/>
      <c r="BZ10" s="1591"/>
      <c r="CA10" s="1591"/>
      <c r="CB10" s="1591"/>
      <c r="CC10" s="1591"/>
      <c r="CD10" s="1591"/>
      <c r="CE10" s="1591"/>
      <c r="CF10" s="1591"/>
      <c r="CG10" s="1591"/>
      <c r="CH10" s="1591"/>
      <c r="CI10" s="1591"/>
      <c r="CJ10" s="1591"/>
      <c r="CK10" s="1591"/>
      <c r="CL10" s="1591"/>
      <c r="CM10" s="1591"/>
      <c r="CN10" s="1591"/>
      <c r="CO10" s="1591"/>
      <c r="CP10" s="1591"/>
      <c r="CQ10" s="1591"/>
      <c r="CR10" s="1591"/>
      <c r="CS10" s="1591"/>
      <c r="CT10" s="1591"/>
      <c r="CU10" s="1591"/>
      <c r="CV10" s="1591"/>
      <c r="CW10" s="1591"/>
      <c r="CX10" s="1591"/>
      <c r="CY10" s="1591"/>
      <c r="CZ10" s="1591"/>
      <c r="DA10" s="1591"/>
      <c r="DB10" s="1591"/>
      <c r="DC10" s="1591"/>
      <c r="DD10" s="1591"/>
      <c r="DE10" s="1591"/>
      <c r="DF10" s="1591"/>
      <c r="DG10" s="1591"/>
      <c r="DH10" s="1591"/>
      <c r="DI10" s="1591"/>
      <c r="DJ10" s="1591"/>
      <c r="DK10" s="1591"/>
      <c r="DL10" s="1591"/>
      <c r="DM10" s="1591"/>
      <c r="DN10" s="1591"/>
      <c r="DO10" s="1591"/>
      <c r="DP10" s="1591"/>
      <c r="DQ10" s="1591"/>
      <c r="DR10" s="1591"/>
      <c r="DS10" s="1591"/>
      <c r="DT10" s="1591"/>
      <c r="DU10" s="1591"/>
      <c r="DV10" s="1591"/>
      <c r="DW10" s="1591"/>
      <c r="DX10" s="1591"/>
      <c r="DY10" s="1591"/>
      <c r="DZ10" s="1591"/>
      <c r="EA10" s="1591"/>
      <c r="EB10" s="1591"/>
      <c r="EC10" s="1591"/>
      <c r="ED10" s="1591"/>
      <c r="EE10" s="1591"/>
      <c r="EF10" s="1591"/>
      <c r="EG10" s="1591"/>
      <c r="EH10" s="1591"/>
      <c r="EI10" s="1591"/>
      <c r="EJ10" s="1591"/>
      <c r="EK10" s="1591"/>
      <c r="EL10" s="1591"/>
      <c r="EM10" s="1591"/>
      <c r="EN10" s="1591"/>
      <c r="EO10" s="1591"/>
      <c r="EP10" s="1591"/>
      <c r="EQ10" s="1591"/>
      <c r="ER10" s="1591"/>
      <c r="ES10" s="1591"/>
      <c r="ET10" s="1591"/>
      <c r="EU10" s="1591"/>
      <c r="EV10" s="1591"/>
      <c r="EW10" s="1591"/>
      <c r="EX10" s="1591"/>
      <c r="EY10" s="1591"/>
      <c r="EZ10" s="1591"/>
      <c r="FA10" s="1591"/>
      <c r="FB10" s="1591"/>
      <c r="FC10" s="1591"/>
      <c r="FD10" s="1591"/>
      <c r="FE10" s="1591"/>
      <c r="FF10" s="1591"/>
      <c r="FG10" s="1591"/>
      <c r="FH10" s="1591"/>
      <c r="FI10" s="1591"/>
      <c r="FJ10" s="1591"/>
      <c r="FK10" s="1591"/>
      <c r="FL10" s="1591"/>
      <c r="FM10" s="1591"/>
      <c r="FN10" s="1591"/>
      <c r="FO10" s="1591"/>
      <c r="FP10" s="1591"/>
      <c r="FQ10" s="1591"/>
      <c r="FR10" s="1591"/>
      <c r="FS10" s="1591"/>
      <c r="FT10" s="1591"/>
      <c r="FU10" s="1591"/>
      <c r="FV10" s="1591"/>
      <c r="FW10" s="1591"/>
      <c r="FX10" s="1591"/>
      <c r="FY10" s="1591"/>
      <c r="FZ10" s="1591"/>
      <c r="GA10" s="1591"/>
      <c r="GB10" s="1591"/>
      <c r="GC10" s="1591"/>
      <c r="GD10" s="1591"/>
      <c r="GE10" s="1591"/>
      <c r="GF10" s="1591"/>
      <c r="GG10" s="1591"/>
      <c r="GH10" s="1591"/>
      <c r="GI10" s="1591"/>
      <c r="GJ10" s="1591"/>
      <c r="GK10" s="1591"/>
      <c r="GL10" s="1591"/>
      <c r="GM10" s="1591"/>
      <c r="GN10" s="1591"/>
      <c r="GO10" s="1591"/>
      <c r="GP10" s="1591"/>
      <c r="GQ10" s="1591"/>
      <c r="GR10" s="1591"/>
      <c r="GS10" s="1591"/>
      <c r="GT10" s="1591"/>
      <c r="GU10" s="1591"/>
      <c r="GV10" s="1591"/>
      <c r="GW10" s="1591"/>
      <c r="GX10" s="1591"/>
      <c r="GY10" s="1591"/>
      <c r="GZ10" s="1591"/>
      <c r="HA10" s="1591"/>
      <c r="HB10" s="1591"/>
      <c r="HC10" s="1591"/>
      <c r="HD10" s="1591"/>
      <c r="HE10" s="1591"/>
      <c r="HF10" s="1591"/>
      <c r="HG10" s="1591"/>
      <c r="HH10" s="1591"/>
      <c r="HI10" s="1591"/>
      <c r="HJ10" s="1591"/>
      <c r="HK10" s="1591"/>
      <c r="HL10" s="1591"/>
      <c r="HM10" s="1591"/>
      <c r="HN10" s="1591"/>
      <c r="HO10" s="1591"/>
      <c r="HP10" s="1591"/>
      <c r="HQ10" s="1591"/>
      <c r="HR10" s="1591"/>
      <c r="HS10" s="1591"/>
      <c r="HT10" s="1591"/>
      <c r="HU10" s="1591"/>
      <c r="HV10" s="1591"/>
      <c r="HW10" s="1591"/>
      <c r="HX10" s="1591"/>
      <c r="HY10" s="1591"/>
      <c r="HZ10" s="1591"/>
      <c r="IA10" s="1591"/>
      <c r="IB10" s="1591"/>
      <c r="IC10" s="1591"/>
      <c r="ID10" s="1591"/>
      <c r="IE10" s="1591"/>
      <c r="IF10" s="1591"/>
      <c r="IG10" s="1591"/>
      <c r="IH10" s="1591"/>
      <c r="II10" s="1591"/>
      <c r="IJ10" s="1591"/>
      <c r="IK10" s="1591"/>
      <c r="IL10" s="1591"/>
      <c r="IM10" s="1591"/>
      <c r="IN10" s="1591"/>
    </row>
    <row r="11" spans="1:248" ht="18.75">
      <c r="A11" s="419" t="s">
        <v>198</v>
      </c>
      <c r="B11" s="478" t="s">
        <v>253</v>
      </c>
      <c r="C11" s="414"/>
      <c r="D11" s="416">
        <v>3</v>
      </c>
      <c r="E11" s="441"/>
      <c r="F11" s="442"/>
      <c r="G11" s="93">
        <v>4</v>
      </c>
      <c r="H11" s="370">
        <v>120</v>
      </c>
      <c r="I11" s="35">
        <v>45</v>
      </c>
      <c r="J11" s="33">
        <v>30</v>
      </c>
      <c r="K11" s="33">
        <v>15</v>
      </c>
      <c r="L11" s="33"/>
      <c r="M11" s="35">
        <v>75</v>
      </c>
      <c r="N11" s="415"/>
      <c r="O11" s="414"/>
      <c r="P11" s="414"/>
      <c r="Q11" s="158">
        <v>3</v>
      </c>
      <c r="R11" s="414"/>
      <c r="S11" s="481"/>
      <c r="T11" s="1591"/>
      <c r="U11" s="1591"/>
      <c r="V11" s="1591"/>
      <c r="W11" s="1754" t="s">
        <v>627</v>
      </c>
      <c r="X11" s="1754" t="s">
        <v>627</v>
      </c>
      <c r="Y11" s="1754" t="s">
        <v>627</v>
      </c>
      <c r="Z11" s="1754" t="s">
        <v>626</v>
      </c>
      <c r="AA11" s="1754" t="s">
        <v>627</v>
      </c>
      <c r="AB11" s="1754" t="s">
        <v>627</v>
      </c>
      <c r="AC11" s="1591"/>
      <c r="AD11" s="1591"/>
      <c r="AE11" s="1591"/>
      <c r="AF11" s="1591"/>
      <c r="AG11" s="1591"/>
      <c r="AH11" s="1591"/>
      <c r="AI11" s="1591"/>
      <c r="AJ11" s="1591"/>
      <c r="AK11" s="1591"/>
      <c r="AL11" s="1591"/>
      <c r="AM11" s="1591"/>
      <c r="AN11" s="1591"/>
      <c r="AO11" s="1591"/>
      <c r="AP11" s="1591"/>
      <c r="AQ11" s="1591"/>
      <c r="AR11" s="1591"/>
      <c r="AS11" s="1591"/>
      <c r="AT11" s="1591"/>
      <c r="AU11" s="1591"/>
      <c r="AV11" s="1591"/>
      <c r="AW11" s="1591"/>
      <c r="AX11" s="1591"/>
      <c r="AY11" s="1591"/>
      <c r="AZ11" s="1591"/>
      <c r="BA11" s="1591"/>
      <c r="BB11" s="1591"/>
      <c r="BC11" s="1591"/>
      <c r="BD11" s="1591"/>
      <c r="BE11" s="1591"/>
      <c r="BF11" s="1591"/>
      <c r="BG11" s="1591"/>
      <c r="BH11" s="1591"/>
      <c r="BI11" s="1591"/>
      <c r="BJ11" s="1591"/>
      <c r="BK11" s="1591"/>
      <c r="BL11" s="1591"/>
      <c r="BM11" s="1591"/>
      <c r="BN11" s="1591"/>
      <c r="BO11" s="1591"/>
      <c r="BP11" s="1591"/>
      <c r="BQ11" s="1591"/>
      <c r="BR11" s="1591"/>
      <c r="BS11" s="1591"/>
      <c r="BT11" s="1591"/>
      <c r="BU11" s="1591"/>
      <c r="BV11" s="1591"/>
      <c r="BW11" s="1591"/>
      <c r="BX11" s="1591"/>
      <c r="BY11" s="1591"/>
      <c r="BZ11" s="1591"/>
      <c r="CA11" s="1591"/>
      <c r="CB11" s="1591"/>
      <c r="CC11" s="1591"/>
      <c r="CD11" s="1591"/>
      <c r="CE11" s="1591"/>
      <c r="CF11" s="1591"/>
      <c r="CG11" s="1591"/>
      <c r="CH11" s="1591"/>
      <c r="CI11" s="1591"/>
      <c r="CJ11" s="1591"/>
      <c r="CK11" s="1591"/>
      <c r="CL11" s="1591"/>
      <c r="CM11" s="1591"/>
      <c r="CN11" s="1591"/>
      <c r="CO11" s="1591"/>
      <c r="CP11" s="1591"/>
      <c r="CQ11" s="1591"/>
      <c r="CR11" s="1591"/>
      <c r="CS11" s="1591"/>
      <c r="CT11" s="1591"/>
      <c r="CU11" s="1591"/>
      <c r="CV11" s="1591"/>
      <c r="CW11" s="1591"/>
      <c r="CX11" s="1591"/>
      <c r="CY11" s="1591"/>
      <c r="CZ11" s="1591"/>
      <c r="DA11" s="1591"/>
      <c r="DB11" s="1591"/>
      <c r="DC11" s="1591"/>
      <c r="DD11" s="1591"/>
      <c r="DE11" s="1591"/>
      <c r="DF11" s="1591"/>
      <c r="DG11" s="1591"/>
      <c r="DH11" s="1591"/>
      <c r="DI11" s="1591"/>
      <c r="DJ11" s="1591"/>
      <c r="DK11" s="1591"/>
      <c r="DL11" s="1591"/>
      <c r="DM11" s="1591"/>
      <c r="DN11" s="1591"/>
      <c r="DO11" s="1591"/>
      <c r="DP11" s="1591"/>
      <c r="DQ11" s="1591"/>
      <c r="DR11" s="1591"/>
      <c r="DS11" s="1591"/>
      <c r="DT11" s="1591"/>
      <c r="DU11" s="1591"/>
      <c r="DV11" s="1591"/>
      <c r="DW11" s="1591"/>
      <c r="DX11" s="1591"/>
      <c r="DY11" s="1591"/>
      <c r="DZ11" s="1591"/>
      <c r="EA11" s="1591"/>
      <c r="EB11" s="1591"/>
      <c r="EC11" s="1591"/>
      <c r="ED11" s="1591"/>
      <c r="EE11" s="1591"/>
      <c r="EF11" s="1591"/>
      <c r="EG11" s="1591"/>
      <c r="EH11" s="1591"/>
      <c r="EI11" s="1591"/>
      <c r="EJ11" s="1591"/>
      <c r="EK11" s="1591"/>
      <c r="EL11" s="1591"/>
      <c r="EM11" s="1591"/>
      <c r="EN11" s="1591"/>
      <c r="EO11" s="1591"/>
      <c r="EP11" s="1591"/>
      <c r="EQ11" s="1591"/>
      <c r="ER11" s="1591"/>
      <c r="ES11" s="1591"/>
      <c r="ET11" s="1591"/>
      <c r="EU11" s="1591"/>
      <c r="EV11" s="1591"/>
      <c r="EW11" s="1591"/>
      <c r="EX11" s="1591"/>
      <c r="EY11" s="1591"/>
      <c r="EZ11" s="1591"/>
      <c r="FA11" s="1591"/>
      <c r="FB11" s="1591"/>
      <c r="FC11" s="1591"/>
      <c r="FD11" s="1591"/>
      <c r="FE11" s="1591"/>
      <c r="FF11" s="1591"/>
      <c r="FG11" s="1591"/>
      <c r="FH11" s="1591"/>
      <c r="FI11" s="1591"/>
      <c r="FJ11" s="1591"/>
      <c r="FK11" s="1591"/>
      <c r="FL11" s="1591"/>
      <c r="FM11" s="1591"/>
      <c r="FN11" s="1591"/>
      <c r="FO11" s="1591"/>
      <c r="FP11" s="1591"/>
      <c r="FQ11" s="1591"/>
      <c r="FR11" s="1591"/>
      <c r="FS11" s="1591"/>
      <c r="FT11" s="1591"/>
      <c r="FU11" s="1591"/>
      <c r="FV11" s="1591"/>
      <c r="FW11" s="1591"/>
      <c r="FX11" s="1591"/>
      <c r="FY11" s="1591"/>
      <c r="FZ11" s="1591"/>
      <c r="GA11" s="1591"/>
      <c r="GB11" s="1591"/>
      <c r="GC11" s="1591"/>
      <c r="GD11" s="1591"/>
      <c r="GE11" s="1591"/>
      <c r="GF11" s="1591"/>
      <c r="GG11" s="1591"/>
      <c r="GH11" s="1591"/>
      <c r="GI11" s="1591"/>
      <c r="GJ11" s="1591"/>
      <c r="GK11" s="1591"/>
      <c r="GL11" s="1591"/>
      <c r="GM11" s="1591"/>
      <c r="GN11" s="1591"/>
      <c r="GO11" s="1591"/>
      <c r="GP11" s="1591"/>
      <c r="GQ11" s="1591"/>
      <c r="GR11" s="1591"/>
      <c r="GS11" s="1591"/>
      <c r="GT11" s="1591"/>
      <c r="GU11" s="1591"/>
      <c r="GV11" s="1591"/>
      <c r="GW11" s="1591"/>
      <c r="GX11" s="1591"/>
      <c r="GY11" s="1591"/>
      <c r="GZ11" s="1591"/>
      <c r="HA11" s="1591"/>
      <c r="HB11" s="1591"/>
      <c r="HC11" s="1591"/>
      <c r="HD11" s="1591"/>
      <c r="HE11" s="1591"/>
      <c r="HF11" s="1591"/>
      <c r="HG11" s="1591"/>
      <c r="HH11" s="1591"/>
      <c r="HI11" s="1591"/>
      <c r="HJ11" s="1591"/>
      <c r="HK11" s="1591"/>
      <c r="HL11" s="1591"/>
      <c r="HM11" s="1591"/>
      <c r="HN11" s="1591"/>
      <c r="HO11" s="1591"/>
      <c r="HP11" s="1591"/>
      <c r="HQ11" s="1591"/>
      <c r="HR11" s="1591"/>
      <c r="HS11" s="1591"/>
      <c r="HT11" s="1591"/>
      <c r="HU11" s="1591"/>
      <c r="HV11" s="1591"/>
      <c r="HW11" s="1591"/>
      <c r="HX11" s="1591"/>
      <c r="HY11" s="1591"/>
      <c r="HZ11" s="1591"/>
      <c r="IA11" s="1591"/>
      <c r="IB11" s="1591"/>
      <c r="IC11" s="1591"/>
      <c r="ID11" s="1591"/>
      <c r="IE11" s="1591"/>
      <c r="IF11" s="1591"/>
      <c r="IG11" s="1591"/>
      <c r="IH11" s="1591"/>
      <c r="II11" s="1591"/>
      <c r="IJ11" s="1591"/>
      <c r="IK11" s="1591"/>
      <c r="IL11" s="1591"/>
      <c r="IM11" s="1591"/>
      <c r="IN11" s="1591"/>
    </row>
    <row r="12" spans="1:248" ht="31.5">
      <c r="A12" s="1526" t="s">
        <v>145</v>
      </c>
      <c r="B12" s="1530" t="s">
        <v>615</v>
      </c>
      <c r="C12" s="1625"/>
      <c r="D12" s="1626">
        <v>3</v>
      </c>
      <c r="E12" s="1661"/>
      <c r="F12" s="1662"/>
      <c r="G12" s="1663">
        <v>5</v>
      </c>
      <c r="H12" s="1528">
        <v>150</v>
      </c>
      <c r="I12" s="1625">
        <v>60</v>
      </c>
      <c r="J12" s="1625">
        <v>30</v>
      </c>
      <c r="K12" s="1625">
        <v>30</v>
      </c>
      <c r="L12" s="1625"/>
      <c r="M12" s="1625">
        <v>90</v>
      </c>
      <c r="N12" s="154"/>
      <c r="O12" s="1664"/>
      <c r="P12" s="1664"/>
      <c r="Q12" s="156">
        <v>4</v>
      </c>
      <c r="R12" s="1665"/>
      <c r="S12" s="1665"/>
      <c r="T12" s="1594"/>
      <c r="U12" s="1594"/>
      <c r="V12" s="1594"/>
      <c r="W12" s="1754" t="s">
        <v>627</v>
      </c>
      <c r="X12" s="1754" t="s">
        <v>627</v>
      </c>
      <c r="Y12" s="1754" t="s">
        <v>627</v>
      </c>
      <c r="Z12" s="1754" t="s">
        <v>626</v>
      </c>
      <c r="AA12" s="1754" t="s">
        <v>627</v>
      </c>
      <c r="AB12" s="1754" t="s">
        <v>627</v>
      </c>
      <c r="AC12" s="1594"/>
      <c r="AD12" s="1594"/>
      <c r="AE12" s="1594"/>
      <c r="AF12" s="1594"/>
      <c r="AG12" s="1594"/>
      <c r="AH12" s="1594"/>
      <c r="AI12" s="1594"/>
      <c r="AJ12" s="1594"/>
      <c r="AK12" s="1594"/>
      <c r="AL12" s="1594"/>
      <c r="AM12" s="1594"/>
      <c r="AN12" s="1594"/>
      <c r="AO12" s="1594"/>
      <c r="AP12" s="1594"/>
      <c r="AQ12" s="1594"/>
      <c r="AR12" s="1594"/>
      <c r="AS12" s="1594"/>
      <c r="AT12" s="1594"/>
      <c r="AU12" s="1594"/>
      <c r="AV12" s="1594"/>
      <c r="AW12" s="1594"/>
      <c r="AX12" s="1594"/>
      <c r="AY12" s="1594"/>
      <c r="AZ12" s="1594"/>
      <c r="BA12" s="1594"/>
      <c r="BB12" s="1594"/>
      <c r="BC12" s="1594"/>
      <c r="BD12" s="1594"/>
      <c r="BE12" s="1594"/>
      <c r="BF12" s="1594"/>
      <c r="BG12" s="1594"/>
      <c r="BH12" s="1594"/>
      <c r="BI12" s="1594"/>
      <c r="BJ12" s="1594"/>
      <c r="BK12" s="1594"/>
      <c r="BL12" s="1594"/>
      <c r="BM12" s="1594"/>
      <c r="BN12" s="1594"/>
      <c r="BO12" s="1594"/>
      <c r="BP12" s="1594"/>
      <c r="BQ12" s="1594"/>
      <c r="BR12" s="1594"/>
      <c r="BS12" s="1594"/>
      <c r="BT12" s="1594"/>
      <c r="BU12" s="1594"/>
      <c r="BV12" s="1594"/>
      <c r="BW12" s="1594"/>
      <c r="BX12" s="1594"/>
      <c r="BY12" s="1594"/>
      <c r="BZ12" s="1594"/>
      <c r="CA12" s="1594"/>
      <c r="CB12" s="1594"/>
      <c r="CC12" s="1594"/>
      <c r="CD12" s="1594"/>
      <c r="CE12" s="1594"/>
      <c r="CF12" s="1594"/>
      <c r="CG12" s="1594"/>
      <c r="CH12" s="1594"/>
      <c r="CI12" s="1594"/>
      <c r="CJ12" s="1594"/>
      <c r="CK12" s="1594"/>
      <c r="CL12" s="1594"/>
      <c r="CM12" s="1594"/>
      <c r="CN12" s="1594"/>
      <c r="CO12" s="1594"/>
      <c r="CP12" s="1594"/>
      <c r="CQ12" s="1594"/>
      <c r="CR12" s="1594"/>
      <c r="CS12" s="1594"/>
      <c r="CT12" s="1594"/>
      <c r="CU12" s="1594"/>
      <c r="CV12" s="1594"/>
      <c r="CW12" s="1594"/>
      <c r="CX12" s="1594"/>
      <c r="CY12" s="1594"/>
      <c r="CZ12" s="1594"/>
      <c r="DA12" s="1594"/>
      <c r="DB12" s="1594"/>
      <c r="DC12" s="1594"/>
      <c r="DD12" s="1594"/>
      <c r="DE12" s="1594"/>
      <c r="DF12" s="1594"/>
      <c r="DG12" s="1594"/>
      <c r="DH12" s="1594"/>
      <c r="DI12" s="1594"/>
      <c r="DJ12" s="1594"/>
      <c r="DK12" s="1594"/>
      <c r="DL12" s="1594"/>
      <c r="DM12" s="1594"/>
      <c r="DN12" s="1594"/>
      <c r="DO12" s="1594"/>
      <c r="DP12" s="1594"/>
      <c r="DQ12" s="1594"/>
      <c r="DR12" s="1594"/>
      <c r="DS12" s="1594"/>
      <c r="DT12" s="1594"/>
      <c r="DU12" s="1594"/>
      <c r="DV12" s="1594"/>
      <c r="DW12" s="1594"/>
      <c r="DX12" s="1594"/>
      <c r="DY12" s="1594"/>
      <c r="DZ12" s="1594"/>
      <c r="EA12" s="1594"/>
      <c r="EB12" s="1594"/>
      <c r="EC12" s="1594"/>
      <c r="ED12" s="1594"/>
      <c r="EE12" s="1594"/>
      <c r="EF12" s="1594"/>
      <c r="EG12" s="1594"/>
      <c r="EH12" s="1594"/>
      <c r="EI12" s="1594"/>
      <c r="EJ12" s="1594"/>
      <c r="EK12" s="1594"/>
      <c r="EL12" s="1594"/>
      <c r="EM12" s="1594"/>
      <c r="EN12" s="1594"/>
      <c r="EO12" s="1594"/>
      <c r="EP12" s="1594"/>
      <c r="EQ12" s="1594"/>
      <c r="ER12" s="1594"/>
      <c r="ES12" s="1594"/>
      <c r="ET12" s="1594"/>
      <c r="EU12" s="1594"/>
      <c r="EV12" s="1594"/>
      <c r="EW12" s="1594"/>
      <c r="EX12" s="1594"/>
      <c r="EY12" s="1594"/>
      <c r="EZ12" s="1594"/>
      <c r="FA12" s="1594"/>
      <c r="FB12" s="1594"/>
      <c r="FC12" s="1594"/>
      <c r="FD12" s="1594"/>
      <c r="FE12" s="1594"/>
      <c r="FF12" s="1594"/>
      <c r="FG12" s="1594"/>
      <c r="FH12" s="1594"/>
      <c r="FI12" s="1594"/>
      <c r="FJ12" s="1594"/>
      <c r="FK12" s="1594"/>
      <c r="FL12" s="1594"/>
      <c r="FM12" s="1594"/>
      <c r="FN12" s="1594"/>
      <c r="FO12" s="1594"/>
      <c r="FP12" s="1594"/>
      <c r="FQ12" s="1594"/>
      <c r="FR12" s="1594"/>
      <c r="FS12" s="1594"/>
      <c r="FT12" s="1594"/>
      <c r="FU12" s="1594"/>
      <c r="FV12" s="1594"/>
      <c r="FW12" s="1594"/>
      <c r="FX12" s="1594"/>
      <c r="FY12" s="1594"/>
      <c r="FZ12" s="1594"/>
      <c r="GA12" s="1594"/>
      <c r="GB12" s="1594"/>
      <c r="GC12" s="1594"/>
      <c r="GD12" s="1594"/>
      <c r="GE12" s="1594"/>
      <c r="GF12" s="1594"/>
      <c r="GG12" s="1594"/>
      <c r="GH12" s="1594"/>
      <c r="GI12" s="1594"/>
      <c r="GJ12" s="1594"/>
      <c r="GK12" s="1594"/>
      <c r="GL12" s="1594"/>
      <c r="GM12" s="1594"/>
      <c r="GN12" s="1594"/>
      <c r="GO12" s="1594"/>
      <c r="GP12" s="1594"/>
      <c r="GQ12" s="1594"/>
      <c r="GR12" s="1594"/>
      <c r="GS12" s="1594"/>
      <c r="GT12" s="1594"/>
      <c r="GU12" s="1594"/>
      <c r="GV12" s="1594"/>
      <c r="GW12" s="1594"/>
      <c r="GX12" s="1594"/>
      <c r="GY12" s="1594"/>
      <c r="GZ12" s="1594"/>
      <c r="HA12" s="1594"/>
      <c r="HB12" s="1594"/>
      <c r="HC12" s="1594"/>
      <c r="HD12" s="1594"/>
      <c r="HE12" s="1594"/>
      <c r="HF12" s="1594"/>
      <c r="HG12" s="1594"/>
      <c r="HH12" s="1594"/>
      <c r="HI12" s="1594"/>
      <c r="HJ12" s="1594"/>
      <c r="HK12" s="1594"/>
      <c r="HL12" s="1594"/>
      <c r="HM12" s="1594"/>
      <c r="HN12" s="1594"/>
      <c r="HO12" s="1594"/>
      <c r="HP12" s="1594"/>
      <c r="HQ12" s="1594"/>
      <c r="HR12" s="1594"/>
      <c r="HS12" s="1594"/>
      <c r="HT12" s="1594"/>
      <c r="HU12" s="1594"/>
      <c r="HV12" s="1594"/>
      <c r="HW12" s="1594"/>
      <c r="HX12" s="1594"/>
      <c r="HY12" s="1594"/>
      <c r="HZ12" s="1594"/>
      <c r="IA12" s="1594"/>
      <c r="IB12" s="1594"/>
      <c r="IC12" s="1594"/>
      <c r="ID12" s="1594"/>
      <c r="IE12" s="1594"/>
      <c r="IF12" s="1594"/>
      <c r="IG12" s="1594"/>
      <c r="IH12" s="1594"/>
      <c r="II12" s="1594"/>
      <c r="IJ12" s="1594"/>
      <c r="IK12" s="1594"/>
      <c r="IL12" s="1594"/>
      <c r="IM12" s="1594"/>
      <c r="IN12" s="1594"/>
    </row>
    <row r="13" spans="1:248" ht="31.5">
      <c r="A13" s="290" t="s">
        <v>172</v>
      </c>
      <c r="B13" s="525" t="s">
        <v>261</v>
      </c>
      <c r="C13" s="35"/>
      <c r="D13" s="37">
        <v>3</v>
      </c>
      <c r="E13" s="274"/>
      <c r="F13" s="111"/>
      <c r="G13" s="100">
        <v>4.5</v>
      </c>
      <c r="H13" s="114">
        <v>135</v>
      </c>
      <c r="I13" s="35">
        <v>60</v>
      </c>
      <c r="J13" s="35">
        <v>30</v>
      </c>
      <c r="K13" s="35">
        <v>30</v>
      </c>
      <c r="L13" s="35"/>
      <c r="M13" s="35">
        <v>75</v>
      </c>
      <c r="N13" s="150"/>
      <c r="O13" s="35"/>
      <c r="P13" s="35"/>
      <c r="Q13" s="167">
        <v>4</v>
      </c>
      <c r="R13" s="37"/>
      <c r="S13" s="37"/>
      <c r="T13" s="1591"/>
      <c r="U13" s="1591"/>
      <c r="V13" s="1591"/>
      <c r="W13" s="1754" t="s">
        <v>627</v>
      </c>
      <c r="X13" s="1754" t="s">
        <v>627</v>
      </c>
      <c r="Y13" s="1754" t="s">
        <v>627</v>
      </c>
      <c r="Z13" s="1754" t="s">
        <v>626</v>
      </c>
      <c r="AA13" s="1754" t="s">
        <v>627</v>
      </c>
      <c r="AB13" s="1754" t="s">
        <v>627</v>
      </c>
      <c r="AC13" s="1591"/>
      <c r="AD13" s="1591"/>
      <c r="AE13" s="1591"/>
      <c r="AF13" s="1591"/>
      <c r="AG13" s="1591"/>
      <c r="AH13" s="1591"/>
      <c r="AI13" s="1591"/>
      <c r="AJ13" s="1591"/>
      <c r="AK13" s="1591"/>
      <c r="AL13" s="1591"/>
      <c r="AM13" s="1591"/>
      <c r="AN13" s="1591"/>
      <c r="AO13" s="1591"/>
      <c r="AP13" s="1591"/>
      <c r="AQ13" s="1591"/>
      <c r="AR13" s="1591"/>
      <c r="AS13" s="1591"/>
      <c r="AT13" s="1591"/>
      <c r="AU13" s="1591"/>
      <c r="AV13" s="1591"/>
      <c r="AW13" s="1591"/>
      <c r="AX13" s="1591"/>
      <c r="AY13" s="1591"/>
      <c r="AZ13" s="1591"/>
      <c r="BA13" s="1591"/>
      <c r="BB13" s="1591"/>
      <c r="BC13" s="1591"/>
      <c r="BD13" s="1591"/>
      <c r="BE13" s="1591"/>
      <c r="BF13" s="1591"/>
      <c r="BG13" s="1591"/>
      <c r="BH13" s="1591"/>
      <c r="BI13" s="1591"/>
      <c r="BJ13" s="1591"/>
      <c r="BK13" s="1591"/>
      <c r="BL13" s="1591"/>
      <c r="BM13" s="1591"/>
      <c r="BN13" s="1591"/>
      <c r="BO13" s="1591"/>
      <c r="BP13" s="1591"/>
      <c r="BQ13" s="1591"/>
      <c r="BR13" s="1591"/>
      <c r="BS13" s="1591"/>
      <c r="BT13" s="1591"/>
      <c r="BU13" s="1591"/>
      <c r="BV13" s="1591"/>
      <c r="BW13" s="1591"/>
      <c r="BX13" s="1591"/>
      <c r="BY13" s="1591"/>
      <c r="BZ13" s="1591"/>
      <c r="CA13" s="1591"/>
      <c r="CB13" s="1591"/>
      <c r="CC13" s="1591"/>
      <c r="CD13" s="1591"/>
      <c r="CE13" s="1591"/>
      <c r="CF13" s="1591"/>
      <c r="CG13" s="1591"/>
      <c r="CH13" s="1591"/>
      <c r="CI13" s="1591"/>
      <c r="CJ13" s="1591"/>
      <c r="CK13" s="1591"/>
      <c r="CL13" s="1591"/>
      <c r="CM13" s="1591"/>
      <c r="CN13" s="1591"/>
      <c r="CO13" s="1591"/>
      <c r="CP13" s="1591"/>
      <c r="CQ13" s="1591"/>
      <c r="CR13" s="1591"/>
      <c r="CS13" s="1591"/>
      <c r="CT13" s="1591"/>
      <c r="CU13" s="1591"/>
      <c r="CV13" s="1591"/>
      <c r="CW13" s="1591"/>
      <c r="CX13" s="1591"/>
      <c r="CY13" s="1591"/>
      <c r="CZ13" s="1591"/>
      <c r="DA13" s="1591"/>
      <c r="DB13" s="1591"/>
      <c r="DC13" s="1591"/>
      <c r="DD13" s="1591"/>
      <c r="DE13" s="1591"/>
      <c r="DF13" s="1591"/>
      <c r="DG13" s="1591"/>
      <c r="DH13" s="1591"/>
      <c r="DI13" s="1591"/>
      <c r="DJ13" s="1591"/>
      <c r="DK13" s="1591"/>
      <c r="DL13" s="1591"/>
      <c r="DM13" s="1591"/>
      <c r="DN13" s="1591"/>
      <c r="DO13" s="1591"/>
      <c r="DP13" s="1591"/>
      <c r="DQ13" s="1591"/>
      <c r="DR13" s="1591"/>
      <c r="DS13" s="1591"/>
      <c r="DT13" s="1591"/>
      <c r="DU13" s="1591"/>
      <c r="DV13" s="1591"/>
      <c r="DW13" s="1591"/>
      <c r="DX13" s="1591"/>
      <c r="DY13" s="1591"/>
      <c r="DZ13" s="1591"/>
      <c r="EA13" s="1591"/>
      <c r="EB13" s="1591"/>
      <c r="EC13" s="1591"/>
      <c r="ED13" s="1591"/>
      <c r="EE13" s="1591"/>
      <c r="EF13" s="1591"/>
      <c r="EG13" s="1591"/>
      <c r="EH13" s="1591"/>
      <c r="EI13" s="1591"/>
      <c r="EJ13" s="1591"/>
      <c r="EK13" s="1591"/>
      <c r="EL13" s="1591"/>
      <c r="EM13" s="1591"/>
      <c r="EN13" s="1591"/>
      <c r="EO13" s="1591"/>
      <c r="EP13" s="1591"/>
      <c r="EQ13" s="1591"/>
      <c r="ER13" s="1591"/>
      <c r="ES13" s="1591"/>
      <c r="ET13" s="1591"/>
      <c r="EU13" s="1591"/>
      <c r="EV13" s="1591"/>
      <c r="EW13" s="1591"/>
      <c r="EX13" s="1591"/>
      <c r="EY13" s="1591"/>
      <c r="EZ13" s="1591"/>
      <c r="FA13" s="1591"/>
      <c r="FB13" s="1591"/>
      <c r="FC13" s="1591"/>
      <c r="FD13" s="1591"/>
      <c r="FE13" s="1591"/>
      <c r="FF13" s="1591"/>
      <c r="FG13" s="1591"/>
      <c r="FH13" s="1591"/>
      <c r="FI13" s="1591"/>
      <c r="FJ13" s="1591"/>
      <c r="FK13" s="1591"/>
      <c r="FL13" s="1591"/>
      <c r="FM13" s="1591"/>
      <c r="FN13" s="1591"/>
      <c r="FO13" s="1591"/>
      <c r="FP13" s="1591"/>
      <c r="FQ13" s="1591"/>
      <c r="FR13" s="1591"/>
      <c r="FS13" s="1591"/>
      <c r="FT13" s="1591"/>
      <c r="FU13" s="1591"/>
      <c r="FV13" s="1591"/>
      <c r="FW13" s="1591"/>
      <c r="FX13" s="1591"/>
      <c r="FY13" s="1591"/>
      <c r="FZ13" s="1591"/>
      <c r="GA13" s="1591"/>
      <c r="GB13" s="1591"/>
      <c r="GC13" s="1591"/>
      <c r="GD13" s="1591"/>
      <c r="GE13" s="1591"/>
      <c r="GF13" s="1591"/>
      <c r="GG13" s="1591"/>
      <c r="GH13" s="1591"/>
      <c r="GI13" s="1591"/>
      <c r="GJ13" s="1591"/>
      <c r="GK13" s="1591"/>
      <c r="GL13" s="1591"/>
      <c r="GM13" s="1591"/>
      <c r="GN13" s="1591"/>
      <c r="GO13" s="1591"/>
      <c r="GP13" s="1591"/>
      <c r="GQ13" s="1591"/>
      <c r="GR13" s="1591"/>
      <c r="GS13" s="1591"/>
      <c r="GT13" s="1591"/>
      <c r="GU13" s="1591"/>
      <c r="GV13" s="1591"/>
      <c r="GW13" s="1591"/>
      <c r="GX13" s="1591"/>
      <c r="GY13" s="1591"/>
      <c r="GZ13" s="1591"/>
      <c r="HA13" s="1591"/>
      <c r="HB13" s="1591"/>
      <c r="HC13" s="1591"/>
      <c r="HD13" s="1591"/>
      <c r="HE13" s="1591"/>
      <c r="HF13" s="1591"/>
      <c r="HG13" s="1591"/>
      <c r="HH13" s="1591"/>
      <c r="HI13" s="1591"/>
      <c r="HJ13" s="1591"/>
      <c r="HK13" s="1591"/>
      <c r="HL13" s="1591"/>
      <c r="HM13" s="1591"/>
      <c r="HN13" s="1591"/>
      <c r="HO13" s="1591"/>
      <c r="HP13" s="1591"/>
      <c r="HQ13" s="1591"/>
      <c r="HR13" s="1591"/>
      <c r="HS13" s="1591"/>
      <c r="HT13" s="1591"/>
      <c r="HU13" s="1591"/>
      <c r="HV13" s="1591"/>
      <c r="HW13" s="1591"/>
      <c r="HX13" s="1591"/>
      <c r="HY13" s="1591"/>
      <c r="HZ13" s="1591"/>
      <c r="IA13" s="1591"/>
      <c r="IB13" s="1591"/>
      <c r="IC13" s="1591"/>
      <c r="ID13" s="1591"/>
      <c r="IE13" s="1591"/>
      <c r="IF13" s="1591"/>
      <c r="IG13" s="1591"/>
      <c r="IH13" s="1591"/>
      <c r="II13" s="1591"/>
      <c r="IJ13" s="1591"/>
      <c r="IK13" s="1591"/>
      <c r="IL13" s="1591"/>
      <c r="IM13" s="1591"/>
      <c r="IN13" s="1591"/>
    </row>
    <row r="14" spans="1:248" ht="31.5">
      <c r="A14" s="290" t="s">
        <v>176</v>
      </c>
      <c r="B14" s="47" t="s">
        <v>44</v>
      </c>
      <c r="C14" s="44"/>
      <c r="D14" s="44"/>
      <c r="E14" s="303"/>
      <c r="F14" s="94"/>
      <c r="G14" s="92">
        <v>7</v>
      </c>
      <c r="H14" s="114">
        <v>210</v>
      </c>
      <c r="I14" s="31"/>
      <c r="J14" s="16"/>
      <c r="K14" s="14"/>
      <c r="L14" s="14"/>
      <c r="M14" s="35"/>
      <c r="N14" s="150"/>
      <c r="O14" s="37"/>
      <c r="P14" s="37"/>
      <c r="Q14" s="156"/>
      <c r="R14" s="37"/>
      <c r="S14" s="37"/>
      <c r="T14" s="1591"/>
      <c r="U14" s="1591"/>
      <c r="V14" s="1591"/>
      <c r="W14" s="1754" t="s">
        <v>627</v>
      </c>
      <c r="X14" s="1754" t="s">
        <v>627</v>
      </c>
      <c r="Y14" s="1754" t="s">
        <v>627</v>
      </c>
      <c r="Z14" s="1754" t="s">
        <v>626</v>
      </c>
      <c r="AA14" s="1754" t="s">
        <v>627</v>
      </c>
      <c r="AB14" s="1754" t="s">
        <v>627</v>
      </c>
      <c r="AC14" s="1591"/>
      <c r="AD14" s="1591"/>
      <c r="AE14" s="1591"/>
      <c r="AF14" s="1591"/>
      <c r="AG14" s="1591"/>
      <c r="AH14" s="1591"/>
      <c r="AI14" s="1591"/>
      <c r="AJ14" s="1591"/>
      <c r="AK14" s="1591"/>
      <c r="AL14" s="1591"/>
      <c r="AM14" s="1591"/>
      <c r="AN14" s="1591"/>
      <c r="AO14" s="1591"/>
      <c r="AP14" s="1591"/>
      <c r="AQ14" s="1591"/>
      <c r="AR14" s="1591"/>
      <c r="AS14" s="1591"/>
      <c r="AT14" s="1591"/>
      <c r="AU14" s="1591"/>
      <c r="AV14" s="1591"/>
      <c r="AW14" s="1591"/>
      <c r="AX14" s="1591"/>
      <c r="AY14" s="1591"/>
      <c r="AZ14" s="1591"/>
      <c r="BA14" s="1591"/>
      <c r="BB14" s="1591"/>
      <c r="BC14" s="1591"/>
      <c r="BD14" s="1591"/>
      <c r="BE14" s="1591"/>
      <c r="BF14" s="1591"/>
      <c r="BG14" s="1591"/>
      <c r="BH14" s="1591"/>
      <c r="BI14" s="1591"/>
      <c r="BJ14" s="1591"/>
      <c r="BK14" s="1591"/>
      <c r="BL14" s="1591"/>
      <c r="BM14" s="1591"/>
      <c r="BN14" s="1591"/>
      <c r="BO14" s="1591"/>
      <c r="BP14" s="1591"/>
      <c r="BQ14" s="1591"/>
      <c r="BR14" s="1591"/>
      <c r="BS14" s="1591"/>
      <c r="BT14" s="1591"/>
      <c r="BU14" s="1591"/>
      <c r="BV14" s="1591"/>
      <c r="BW14" s="1591"/>
      <c r="BX14" s="1591"/>
      <c r="BY14" s="1591"/>
      <c r="BZ14" s="1591"/>
      <c r="CA14" s="1591"/>
      <c r="CB14" s="1591"/>
      <c r="CC14" s="1591"/>
      <c r="CD14" s="1591"/>
      <c r="CE14" s="1591"/>
      <c r="CF14" s="1591"/>
      <c r="CG14" s="1591"/>
      <c r="CH14" s="1591"/>
      <c r="CI14" s="1591"/>
      <c r="CJ14" s="1591"/>
      <c r="CK14" s="1591"/>
      <c r="CL14" s="1591"/>
      <c r="CM14" s="1591"/>
      <c r="CN14" s="1591"/>
      <c r="CO14" s="1591"/>
      <c r="CP14" s="1591"/>
      <c r="CQ14" s="1591"/>
      <c r="CR14" s="1591"/>
      <c r="CS14" s="1591"/>
      <c r="CT14" s="1591"/>
      <c r="CU14" s="1591"/>
      <c r="CV14" s="1591"/>
      <c r="CW14" s="1591"/>
      <c r="CX14" s="1591"/>
      <c r="CY14" s="1591"/>
      <c r="CZ14" s="1591"/>
      <c r="DA14" s="1591"/>
      <c r="DB14" s="1591"/>
      <c r="DC14" s="1591"/>
      <c r="DD14" s="1591"/>
      <c r="DE14" s="1591"/>
      <c r="DF14" s="1591"/>
      <c r="DG14" s="1591"/>
      <c r="DH14" s="1591"/>
      <c r="DI14" s="1591"/>
      <c r="DJ14" s="1591"/>
      <c r="DK14" s="1591"/>
      <c r="DL14" s="1591"/>
      <c r="DM14" s="1591"/>
      <c r="DN14" s="1591"/>
      <c r="DO14" s="1591"/>
      <c r="DP14" s="1591"/>
      <c r="DQ14" s="1591"/>
      <c r="DR14" s="1591"/>
      <c r="DS14" s="1591"/>
      <c r="DT14" s="1591"/>
      <c r="DU14" s="1591"/>
      <c r="DV14" s="1591"/>
      <c r="DW14" s="1591"/>
      <c r="DX14" s="1591"/>
      <c r="DY14" s="1591"/>
      <c r="DZ14" s="1591"/>
      <c r="EA14" s="1591"/>
      <c r="EB14" s="1591"/>
      <c r="EC14" s="1591"/>
      <c r="ED14" s="1591"/>
      <c r="EE14" s="1591"/>
      <c r="EF14" s="1591"/>
      <c r="EG14" s="1591"/>
      <c r="EH14" s="1591"/>
      <c r="EI14" s="1591"/>
      <c r="EJ14" s="1591"/>
      <c r="EK14" s="1591"/>
      <c r="EL14" s="1591"/>
      <c r="EM14" s="1591"/>
      <c r="EN14" s="1591"/>
      <c r="EO14" s="1591"/>
      <c r="EP14" s="1591"/>
      <c r="EQ14" s="1591"/>
      <c r="ER14" s="1591"/>
      <c r="ES14" s="1591"/>
      <c r="ET14" s="1591"/>
      <c r="EU14" s="1591"/>
      <c r="EV14" s="1591"/>
      <c r="EW14" s="1591"/>
      <c r="EX14" s="1591"/>
      <c r="EY14" s="1591"/>
      <c r="EZ14" s="1591"/>
      <c r="FA14" s="1591"/>
      <c r="FB14" s="1591"/>
      <c r="FC14" s="1591"/>
      <c r="FD14" s="1591"/>
      <c r="FE14" s="1591"/>
      <c r="FF14" s="1591"/>
      <c r="FG14" s="1591"/>
      <c r="FH14" s="1591"/>
      <c r="FI14" s="1591"/>
      <c r="FJ14" s="1591"/>
      <c r="FK14" s="1591"/>
      <c r="FL14" s="1591"/>
      <c r="FM14" s="1591"/>
      <c r="FN14" s="1591"/>
      <c r="FO14" s="1591"/>
      <c r="FP14" s="1591"/>
      <c r="FQ14" s="1591"/>
      <c r="FR14" s="1591"/>
      <c r="FS14" s="1591"/>
      <c r="FT14" s="1591"/>
      <c r="FU14" s="1591"/>
      <c r="FV14" s="1591"/>
      <c r="FW14" s="1591"/>
      <c r="FX14" s="1591"/>
      <c r="FY14" s="1591"/>
      <c r="FZ14" s="1591"/>
      <c r="GA14" s="1591"/>
      <c r="GB14" s="1591"/>
      <c r="GC14" s="1591"/>
      <c r="GD14" s="1591"/>
      <c r="GE14" s="1591"/>
      <c r="GF14" s="1591"/>
      <c r="GG14" s="1591"/>
      <c r="GH14" s="1591"/>
      <c r="GI14" s="1591"/>
      <c r="GJ14" s="1591"/>
      <c r="GK14" s="1591"/>
      <c r="GL14" s="1591"/>
      <c r="GM14" s="1591"/>
      <c r="GN14" s="1591"/>
      <c r="GO14" s="1591"/>
      <c r="GP14" s="1591"/>
      <c r="GQ14" s="1591"/>
      <c r="GR14" s="1591"/>
      <c r="GS14" s="1591"/>
      <c r="GT14" s="1591"/>
      <c r="GU14" s="1591"/>
      <c r="GV14" s="1591"/>
      <c r="GW14" s="1591"/>
      <c r="GX14" s="1591"/>
      <c r="GY14" s="1591"/>
      <c r="GZ14" s="1591"/>
      <c r="HA14" s="1591"/>
      <c r="HB14" s="1591"/>
      <c r="HC14" s="1591"/>
      <c r="HD14" s="1591"/>
      <c r="HE14" s="1591"/>
      <c r="HF14" s="1591"/>
      <c r="HG14" s="1591"/>
      <c r="HH14" s="1591"/>
      <c r="HI14" s="1591"/>
      <c r="HJ14" s="1591"/>
      <c r="HK14" s="1591"/>
      <c r="HL14" s="1591"/>
      <c r="HM14" s="1591"/>
      <c r="HN14" s="1591"/>
      <c r="HO14" s="1591"/>
      <c r="HP14" s="1591"/>
      <c r="HQ14" s="1591"/>
      <c r="HR14" s="1591"/>
      <c r="HS14" s="1591"/>
      <c r="HT14" s="1591"/>
      <c r="HU14" s="1591"/>
      <c r="HV14" s="1591"/>
      <c r="HW14" s="1591"/>
      <c r="HX14" s="1591"/>
      <c r="HY14" s="1591"/>
      <c r="HZ14" s="1591"/>
      <c r="IA14" s="1591"/>
      <c r="IB14" s="1591"/>
      <c r="IC14" s="1591"/>
      <c r="ID14" s="1591"/>
      <c r="IE14" s="1591"/>
      <c r="IF14" s="1591"/>
      <c r="IG14" s="1591"/>
      <c r="IH14" s="1591"/>
      <c r="II14" s="1591"/>
      <c r="IJ14" s="1591"/>
      <c r="IK14" s="1591"/>
      <c r="IL14" s="1591"/>
      <c r="IM14" s="1591"/>
      <c r="IN14" s="1591"/>
    </row>
    <row r="15" spans="1:248" ht="18.75">
      <c r="A15" s="290" t="s">
        <v>177</v>
      </c>
      <c r="B15" s="66" t="s">
        <v>53</v>
      </c>
      <c r="C15" s="44" t="s">
        <v>84</v>
      </c>
      <c r="D15" s="44"/>
      <c r="E15" s="303"/>
      <c r="F15" s="94"/>
      <c r="G15" s="93">
        <v>5</v>
      </c>
      <c r="H15" s="114">
        <v>150</v>
      </c>
      <c r="I15" s="31">
        <v>60</v>
      </c>
      <c r="J15" s="16">
        <v>30</v>
      </c>
      <c r="K15" s="14">
        <v>30</v>
      </c>
      <c r="L15" s="14"/>
      <c r="M15" s="35">
        <v>90</v>
      </c>
      <c r="N15" s="150"/>
      <c r="O15" s="37"/>
      <c r="P15" s="37"/>
      <c r="Q15" s="167">
        <v>4</v>
      </c>
      <c r="R15" s="37"/>
      <c r="S15" s="37"/>
      <c r="T15" s="1591"/>
      <c r="U15" s="1591"/>
      <c r="V15" s="1591"/>
      <c r="W15" s="1754" t="s">
        <v>627</v>
      </c>
      <c r="X15" s="1754" t="s">
        <v>627</v>
      </c>
      <c r="Y15" s="1754" t="s">
        <v>627</v>
      </c>
      <c r="Z15" s="1754" t="s">
        <v>626</v>
      </c>
      <c r="AA15" s="1754" t="s">
        <v>627</v>
      </c>
      <c r="AB15" s="1754" t="s">
        <v>627</v>
      </c>
      <c r="AC15" s="1591"/>
      <c r="AD15" s="1591"/>
      <c r="AE15" s="1591"/>
      <c r="AF15" s="1591"/>
      <c r="AG15" s="1591"/>
      <c r="AH15" s="1591"/>
      <c r="AI15" s="1591"/>
      <c r="AJ15" s="1591"/>
      <c r="AK15" s="1591"/>
      <c r="AL15" s="1591"/>
      <c r="AM15" s="1591"/>
      <c r="AN15" s="1591"/>
      <c r="AO15" s="1591"/>
      <c r="AP15" s="1591"/>
      <c r="AQ15" s="1591"/>
      <c r="AR15" s="1591"/>
      <c r="AS15" s="1591"/>
      <c r="AT15" s="1591"/>
      <c r="AU15" s="1591"/>
      <c r="AV15" s="1591"/>
      <c r="AW15" s="1591"/>
      <c r="AX15" s="1591"/>
      <c r="AY15" s="1591"/>
      <c r="AZ15" s="1591"/>
      <c r="BA15" s="1591"/>
      <c r="BB15" s="1591"/>
      <c r="BC15" s="1591"/>
      <c r="BD15" s="1591"/>
      <c r="BE15" s="1591"/>
      <c r="BF15" s="1591"/>
      <c r="BG15" s="1591"/>
      <c r="BH15" s="1591"/>
      <c r="BI15" s="1591"/>
      <c r="BJ15" s="1591"/>
      <c r="BK15" s="1591"/>
      <c r="BL15" s="1591"/>
      <c r="BM15" s="1591"/>
      <c r="BN15" s="1591"/>
      <c r="BO15" s="1591"/>
      <c r="BP15" s="1591"/>
      <c r="BQ15" s="1591"/>
      <c r="BR15" s="1591"/>
      <c r="BS15" s="1591"/>
      <c r="BT15" s="1591"/>
      <c r="BU15" s="1591"/>
      <c r="BV15" s="1591"/>
      <c r="BW15" s="1591"/>
      <c r="BX15" s="1591"/>
      <c r="BY15" s="1591"/>
      <c r="BZ15" s="1591"/>
      <c r="CA15" s="1591"/>
      <c r="CB15" s="1591"/>
      <c r="CC15" s="1591"/>
      <c r="CD15" s="1591"/>
      <c r="CE15" s="1591"/>
      <c r="CF15" s="1591"/>
      <c r="CG15" s="1591"/>
      <c r="CH15" s="1591"/>
      <c r="CI15" s="1591"/>
      <c r="CJ15" s="1591"/>
      <c r="CK15" s="1591"/>
      <c r="CL15" s="1591"/>
      <c r="CM15" s="1591"/>
      <c r="CN15" s="1591"/>
      <c r="CO15" s="1591"/>
      <c r="CP15" s="1591"/>
      <c r="CQ15" s="1591"/>
      <c r="CR15" s="1591"/>
      <c r="CS15" s="1591"/>
      <c r="CT15" s="1591"/>
      <c r="CU15" s="1591"/>
      <c r="CV15" s="1591"/>
      <c r="CW15" s="1591"/>
      <c r="CX15" s="1591"/>
      <c r="CY15" s="1591"/>
      <c r="CZ15" s="1591"/>
      <c r="DA15" s="1591"/>
      <c r="DB15" s="1591"/>
      <c r="DC15" s="1591"/>
      <c r="DD15" s="1591"/>
      <c r="DE15" s="1591"/>
      <c r="DF15" s="1591"/>
      <c r="DG15" s="1591"/>
      <c r="DH15" s="1591"/>
      <c r="DI15" s="1591"/>
      <c r="DJ15" s="1591"/>
      <c r="DK15" s="1591"/>
      <c r="DL15" s="1591"/>
      <c r="DM15" s="1591"/>
      <c r="DN15" s="1591"/>
      <c r="DO15" s="1591"/>
      <c r="DP15" s="1591"/>
      <c r="DQ15" s="1591"/>
      <c r="DR15" s="1591"/>
      <c r="DS15" s="1591"/>
      <c r="DT15" s="1591"/>
      <c r="DU15" s="1591"/>
      <c r="DV15" s="1591"/>
      <c r="DW15" s="1591"/>
      <c r="DX15" s="1591"/>
      <c r="DY15" s="1591"/>
      <c r="DZ15" s="1591"/>
      <c r="EA15" s="1591"/>
      <c r="EB15" s="1591"/>
      <c r="EC15" s="1591"/>
      <c r="ED15" s="1591"/>
      <c r="EE15" s="1591"/>
      <c r="EF15" s="1591"/>
      <c r="EG15" s="1591"/>
      <c r="EH15" s="1591"/>
      <c r="EI15" s="1591"/>
      <c r="EJ15" s="1591"/>
      <c r="EK15" s="1591"/>
      <c r="EL15" s="1591"/>
      <c r="EM15" s="1591"/>
      <c r="EN15" s="1591"/>
      <c r="EO15" s="1591"/>
      <c r="EP15" s="1591"/>
      <c r="EQ15" s="1591"/>
      <c r="ER15" s="1591"/>
      <c r="ES15" s="1591"/>
      <c r="ET15" s="1591"/>
      <c r="EU15" s="1591"/>
      <c r="EV15" s="1591"/>
      <c r="EW15" s="1591"/>
      <c r="EX15" s="1591"/>
      <c r="EY15" s="1591"/>
      <c r="EZ15" s="1591"/>
      <c r="FA15" s="1591"/>
      <c r="FB15" s="1591"/>
      <c r="FC15" s="1591"/>
      <c r="FD15" s="1591"/>
      <c r="FE15" s="1591"/>
      <c r="FF15" s="1591"/>
      <c r="FG15" s="1591"/>
      <c r="FH15" s="1591"/>
      <c r="FI15" s="1591"/>
      <c r="FJ15" s="1591"/>
      <c r="FK15" s="1591"/>
      <c r="FL15" s="1591"/>
      <c r="FM15" s="1591"/>
      <c r="FN15" s="1591"/>
      <c r="FO15" s="1591"/>
      <c r="FP15" s="1591"/>
      <c r="FQ15" s="1591"/>
      <c r="FR15" s="1591"/>
      <c r="FS15" s="1591"/>
      <c r="FT15" s="1591"/>
      <c r="FU15" s="1591"/>
      <c r="FV15" s="1591"/>
      <c r="FW15" s="1591"/>
      <c r="FX15" s="1591"/>
      <c r="FY15" s="1591"/>
      <c r="FZ15" s="1591"/>
      <c r="GA15" s="1591"/>
      <c r="GB15" s="1591"/>
      <c r="GC15" s="1591"/>
      <c r="GD15" s="1591"/>
      <c r="GE15" s="1591"/>
      <c r="GF15" s="1591"/>
      <c r="GG15" s="1591"/>
      <c r="GH15" s="1591"/>
      <c r="GI15" s="1591"/>
      <c r="GJ15" s="1591"/>
      <c r="GK15" s="1591"/>
      <c r="GL15" s="1591"/>
      <c r="GM15" s="1591"/>
      <c r="GN15" s="1591"/>
      <c r="GO15" s="1591"/>
      <c r="GP15" s="1591"/>
      <c r="GQ15" s="1591"/>
      <c r="GR15" s="1591"/>
      <c r="GS15" s="1591"/>
      <c r="GT15" s="1591"/>
      <c r="GU15" s="1591"/>
      <c r="GV15" s="1591"/>
      <c r="GW15" s="1591"/>
      <c r="GX15" s="1591"/>
      <c r="GY15" s="1591"/>
      <c r="GZ15" s="1591"/>
      <c r="HA15" s="1591"/>
      <c r="HB15" s="1591"/>
      <c r="HC15" s="1591"/>
      <c r="HD15" s="1591"/>
      <c r="HE15" s="1591"/>
      <c r="HF15" s="1591"/>
      <c r="HG15" s="1591"/>
      <c r="HH15" s="1591"/>
      <c r="HI15" s="1591"/>
      <c r="HJ15" s="1591"/>
      <c r="HK15" s="1591"/>
      <c r="HL15" s="1591"/>
      <c r="HM15" s="1591"/>
      <c r="HN15" s="1591"/>
      <c r="HO15" s="1591"/>
      <c r="HP15" s="1591"/>
      <c r="HQ15" s="1591"/>
      <c r="HR15" s="1591"/>
      <c r="HS15" s="1591"/>
      <c r="HT15" s="1591"/>
      <c r="HU15" s="1591"/>
      <c r="HV15" s="1591"/>
      <c r="HW15" s="1591"/>
      <c r="HX15" s="1591"/>
      <c r="HY15" s="1591"/>
      <c r="HZ15" s="1591"/>
      <c r="IA15" s="1591"/>
      <c r="IB15" s="1591"/>
      <c r="IC15" s="1591"/>
      <c r="ID15" s="1591"/>
      <c r="IE15" s="1591"/>
      <c r="IF15" s="1591"/>
      <c r="IG15" s="1591"/>
      <c r="IH15" s="1591"/>
      <c r="II15" s="1591"/>
      <c r="IJ15" s="1591"/>
      <c r="IK15" s="1591"/>
      <c r="IL15" s="1591"/>
      <c r="IM15" s="1591"/>
      <c r="IN15" s="1591"/>
    </row>
    <row r="16" spans="1:248" ht="31.5">
      <c r="A16" s="290" t="s">
        <v>180</v>
      </c>
      <c r="B16" s="40" t="s">
        <v>39</v>
      </c>
      <c r="C16" s="15"/>
      <c r="D16" s="14"/>
      <c r="E16" s="300"/>
      <c r="F16" s="94"/>
      <c r="G16" s="92">
        <v>7.5</v>
      </c>
      <c r="H16" s="114">
        <v>225</v>
      </c>
      <c r="I16" s="31"/>
      <c r="J16" s="16"/>
      <c r="K16" s="14"/>
      <c r="L16" s="14"/>
      <c r="M16" s="35"/>
      <c r="N16" s="150"/>
      <c r="O16" s="37"/>
      <c r="P16" s="37"/>
      <c r="Q16" s="156"/>
      <c r="R16" s="37"/>
      <c r="S16" s="37"/>
      <c r="T16" s="1591"/>
      <c r="U16" s="1591"/>
      <c r="V16" s="1591"/>
      <c r="W16" s="1754" t="s">
        <v>627</v>
      </c>
      <c r="X16" s="1754" t="s">
        <v>627</v>
      </c>
      <c r="Y16" s="1754" t="s">
        <v>627</v>
      </c>
      <c r="Z16" s="1754" t="s">
        <v>626</v>
      </c>
      <c r="AA16" s="1754" t="s">
        <v>627</v>
      </c>
      <c r="AB16" s="1754" t="s">
        <v>627</v>
      </c>
      <c r="AC16" s="1591"/>
      <c r="AD16" s="1591"/>
      <c r="AE16" s="1591"/>
      <c r="AF16" s="1591"/>
      <c r="AG16" s="1591"/>
      <c r="AH16" s="1591"/>
      <c r="AI16" s="1591"/>
      <c r="AJ16" s="1591"/>
      <c r="AK16" s="1591"/>
      <c r="AL16" s="1591"/>
      <c r="AM16" s="1591"/>
      <c r="AN16" s="1591"/>
      <c r="AO16" s="1591"/>
      <c r="AP16" s="1591"/>
      <c r="AQ16" s="1591"/>
      <c r="AR16" s="1591"/>
      <c r="AS16" s="1591"/>
      <c r="AT16" s="1591"/>
      <c r="AU16" s="1591"/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591"/>
      <c r="BM16" s="1591"/>
      <c r="BN16" s="1591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591"/>
      <c r="CD16" s="1591"/>
      <c r="CE16" s="1591"/>
      <c r="CF16" s="1591"/>
      <c r="CG16" s="1591"/>
      <c r="CH16" s="1591"/>
      <c r="CI16" s="1591"/>
      <c r="CJ16" s="1591"/>
      <c r="CK16" s="1591"/>
      <c r="CL16" s="1591"/>
      <c r="CM16" s="1591"/>
      <c r="CN16" s="1591"/>
      <c r="CO16" s="1591"/>
      <c r="CP16" s="1591"/>
      <c r="CQ16" s="1591"/>
      <c r="CR16" s="1591"/>
      <c r="CS16" s="1591"/>
      <c r="CT16" s="1591"/>
      <c r="CU16" s="1591"/>
      <c r="CV16" s="1591"/>
      <c r="CW16" s="1591"/>
      <c r="CX16" s="1591"/>
      <c r="CY16" s="1591"/>
      <c r="CZ16" s="1591"/>
      <c r="DA16" s="1591"/>
      <c r="DB16" s="1591"/>
      <c r="DC16" s="1591"/>
      <c r="DD16" s="1591"/>
      <c r="DE16" s="1591"/>
      <c r="DF16" s="1591"/>
      <c r="DG16" s="1591"/>
      <c r="DH16" s="1591"/>
      <c r="DI16" s="1591"/>
      <c r="DJ16" s="1591"/>
      <c r="DK16" s="1591"/>
      <c r="DL16" s="1591"/>
      <c r="DM16" s="1591"/>
      <c r="DN16" s="1591"/>
      <c r="DO16" s="1591"/>
      <c r="DP16" s="1591"/>
      <c r="DQ16" s="1591"/>
      <c r="DR16" s="1591"/>
      <c r="DS16" s="1591"/>
      <c r="DT16" s="1591"/>
      <c r="DU16" s="1591"/>
      <c r="DV16" s="1591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591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591"/>
      <c r="FE16" s="1591"/>
      <c r="FF16" s="1591"/>
      <c r="FG16" s="1591"/>
      <c r="FH16" s="1591"/>
      <c r="FI16" s="1591"/>
      <c r="FJ16" s="1591"/>
      <c r="FK16" s="1591"/>
      <c r="FL16" s="1591"/>
      <c r="FM16" s="1591"/>
      <c r="FN16" s="1591"/>
      <c r="FO16" s="1591"/>
      <c r="FP16" s="1591"/>
      <c r="FQ16" s="1591"/>
      <c r="FR16" s="1591"/>
      <c r="FS16" s="1591"/>
      <c r="FT16" s="1591"/>
      <c r="FU16" s="1591"/>
      <c r="FV16" s="1591"/>
      <c r="FW16" s="1591"/>
      <c r="FX16" s="1591"/>
      <c r="FY16" s="1591"/>
      <c r="FZ16" s="1591"/>
      <c r="GA16" s="1591"/>
      <c r="GB16" s="1591"/>
      <c r="GC16" s="1591"/>
      <c r="GD16" s="1591"/>
      <c r="GE16" s="1591"/>
      <c r="GF16" s="1591"/>
      <c r="GG16" s="1591"/>
      <c r="GH16" s="1591"/>
      <c r="GI16" s="1591"/>
      <c r="GJ16" s="1591"/>
      <c r="GK16" s="1591"/>
      <c r="GL16" s="1591"/>
      <c r="GM16" s="1591"/>
      <c r="GN16" s="1591"/>
      <c r="GO16" s="1591"/>
      <c r="GP16" s="1591"/>
      <c r="GQ16" s="1591"/>
      <c r="GR16" s="1591"/>
      <c r="GS16" s="1591"/>
      <c r="GT16" s="1591"/>
      <c r="GU16" s="1591"/>
      <c r="GV16" s="1591"/>
      <c r="GW16" s="1591"/>
      <c r="GX16" s="1591"/>
      <c r="GY16" s="1591"/>
      <c r="GZ16" s="1591"/>
      <c r="HA16" s="1591"/>
      <c r="HB16" s="1591"/>
      <c r="HC16" s="1591"/>
      <c r="HD16" s="1591"/>
      <c r="HE16" s="1591"/>
      <c r="HF16" s="1591"/>
      <c r="HG16" s="1591"/>
      <c r="HH16" s="1591"/>
      <c r="HI16" s="1591"/>
      <c r="HJ16" s="1591"/>
      <c r="HK16" s="1591"/>
      <c r="HL16" s="1591"/>
      <c r="HM16" s="1591"/>
      <c r="HN16" s="1591"/>
      <c r="HO16" s="1591"/>
      <c r="HP16" s="1591"/>
      <c r="HQ16" s="1591"/>
      <c r="HR16" s="1591"/>
      <c r="HS16" s="1591"/>
      <c r="HT16" s="1591"/>
      <c r="HU16" s="1591"/>
      <c r="HV16" s="1591"/>
      <c r="HW16" s="1591"/>
      <c r="HX16" s="1591"/>
      <c r="HY16" s="1591"/>
      <c r="HZ16" s="1591"/>
      <c r="IA16" s="1591"/>
      <c r="IB16" s="1591"/>
      <c r="IC16" s="1591"/>
      <c r="ID16" s="1591"/>
      <c r="IE16" s="1591"/>
      <c r="IF16" s="1591"/>
      <c r="IG16" s="1591"/>
      <c r="IH16" s="1591"/>
      <c r="II16" s="1591"/>
      <c r="IJ16" s="1591"/>
      <c r="IK16" s="1591"/>
      <c r="IL16" s="1591"/>
      <c r="IM16" s="1591"/>
      <c r="IN16" s="1591"/>
    </row>
    <row r="17" spans="1:248" ht="18.75">
      <c r="A17" s="290" t="s">
        <v>181</v>
      </c>
      <c r="B17" s="66" t="s">
        <v>92</v>
      </c>
      <c r="C17" s="16">
        <v>3</v>
      </c>
      <c r="D17" s="14"/>
      <c r="E17" s="300"/>
      <c r="F17" s="94"/>
      <c r="G17" s="93">
        <v>5</v>
      </c>
      <c r="H17" s="114">
        <v>150</v>
      </c>
      <c r="I17" s="31">
        <v>60</v>
      </c>
      <c r="J17" s="16">
        <v>30</v>
      </c>
      <c r="K17" s="14">
        <v>30</v>
      </c>
      <c r="L17" s="14"/>
      <c r="M17" s="35">
        <v>90</v>
      </c>
      <c r="N17" s="150"/>
      <c r="O17" s="37"/>
      <c r="P17" s="37"/>
      <c r="Q17" s="167">
        <v>4</v>
      </c>
      <c r="R17" s="37"/>
      <c r="S17" s="37"/>
      <c r="T17" s="1591"/>
      <c r="U17" s="1591"/>
      <c r="V17" s="1591"/>
      <c r="W17" s="1754" t="s">
        <v>627</v>
      </c>
      <c r="X17" s="1754" t="s">
        <v>627</v>
      </c>
      <c r="Y17" s="1754" t="s">
        <v>627</v>
      </c>
      <c r="Z17" s="1754" t="s">
        <v>626</v>
      </c>
      <c r="AA17" s="1754" t="s">
        <v>627</v>
      </c>
      <c r="AB17" s="1754" t="s">
        <v>627</v>
      </c>
      <c r="AC17" s="1591"/>
      <c r="AD17" s="1591"/>
      <c r="AE17" s="1591"/>
      <c r="AF17" s="1591"/>
      <c r="AG17" s="1591"/>
      <c r="AH17" s="1591"/>
      <c r="AI17" s="1591"/>
      <c r="AJ17" s="1591"/>
      <c r="AK17" s="1591"/>
      <c r="AL17" s="1591"/>
      <c r="AM17" s="1591"/>
      <c r="AN17" s="1591"/>
      <c r="AO17" s="1591"/>
      <c r="AP17" s="1591"/>
      <c r="AQ17" s="1591"/>
      <c r="AR17" s="1591"/>
      <c r="AS17" s="1591"/>
      <c r="AT17" s="1591"/>
      <c r="AU17" s="1591"/>
      <c r="AV17" s="1591"/>
      <c r="AW17" s="1591"/>
      <c r="AX17" s="1591"/>
      <c r="AY17" s="1591"/>
      <c r="AZ17" s="1591"/>
      <c r="BA17" s="1591"/>
      <c r="BB17" s="1591"/>
      <c r="BC17" s="1591"/>
      <c r="BD17" s="1591"/>
      <c r="BE17" s="1591"/>
      <c r="BF17" s="1591"/>
      <c r="BG17" s="1591"/>
      <c r="BH17" s="1591"/>
      <c r="BI17" s="1591"/>
      <c r="BJ17" s="1591"/>
      <c r="BK17" s="1591"/>
      <c r="BL17" s="1591"/>
      <c r="BM17" s="1591"/>
      <c r="BN17" s="1591"/>
      <c r="BO17" s="1591"/>
      <c r="BP17" s="1591"/>
      <c r="BQ17" s="1591"/>
      <c r="BR17" s="1591"/>
      <c r="BS17" s="1591"/>
      <c r="BT17" s="1591"/>
      <c r="BU17" s="1591"/>
      <c r="BV17" s="1591"/>
      <c r="BW17" s="1591"/>
      <c r="BX17" s="1591"/>
      <c r="BY17" s="1591"/>
      <c r="BZ17" s="1591"/>
      <c r="CA17" s="1591"/>
      <c r="CB17" s="1591"/>
      <c r="CC17" s="1591"/>
      <c r="CD17" s="1591"/>
      <c r="CE17" s="1591"/>
      <c r="CF17" s="1591"/>
      <c r="CG17" s="1591"/>
      <c r="CH17" s="1591"/>
      <c r="CI17" s="1591"/>
      <c r="CJ17" s="1591"/>
      <c r="CK17" s="1591"/>
      <c r="CL17" s="1591"/>
      <c r="CM17" s="1591"/>
      <c r="CN17" s="1591"/>
      <c r="CO17" s="1591"/>
      <c r="CP17" s="1591"/>
      <c r="CQ17" s="1591"/>
      <c r="CR17" s="1591"/>
      <c r="CS17" s="1591"/>
      <c r="CT17" s="1591"/>
      <c r="CU17" s="1591"/>
      <c r="CV17" s="1591"/>
      <c r="CW17" s="1591"/>
      <c r="CX17" s="1591"/>
      <c r="CY17" s="1591"/>
      <c r="CZ17" s="1591"/>
      <c r="DA17" s="1591"/>
      <c r="DB17" s="1591"/>
      <c r="DC17" s="1591"/>
      <c r="DD17" s="1591"/>
      <c r="DE17" s="1591"/>
      <c r="DF17" s="1591"/>
      <c r="DG17" s="1591"/>
      <c r="DH17" s="1591"/>
      <c r="DI17" s="1591"/>
      <c r="DJ17" s="1591"/>
      <c r="DK17" s="1591"/>
      <c r="DL17" s="1591"/>
      <c r="DM17" s="1591"/>
      <c r="DN17" s="1591"/>
      <c r="DO17" s="1591"/>
      <c r="DP17" s="1591"/>
      <c r="DQ17" s="1591"/>
      <c r="DR17" s="1591"/>
      <c r="DS17" s="1591"/>
      <c r="DT17" s="1591"/>
      <c r="DU17" s="1591"/>
      <c r="DV17" s="1591"/>
      <c r="DW17" s="1591"/>
      <c r="DX17" s="1591"/>
      <c r="DY17" s="1591"/>
      <c r="DZ17" s="1591"/>
      <c r="EA17" s="1591"/>
      <c r="EB17" s="1591"/>
      <c r="EC17" s="1591"/>
      <c r="ED17" s="1591"/>
      <c r="EE17" s="1591"/>
      <c r="EF17" s="1591"/>
      <c r="EG17" s="1591"/>
      <c r="EH17" s="1591"/>
      <c r="EI17" s="1591"/>
      <c r="EJ17" s="1591"/>
      <c r="EK17" s="1591"/>
      <c r="EL17" s="1591"/>
      <c r="EM17" s="1591"/>
      <c r="EN17" s="1591"/>
      <c r="EO17" s="1591"/>
      <c r="EP17" s="1591"/>
      <c r="EQ17" s="1591"/>
      <c r="ER17" s="1591"/>
      <c r="ES17" s="1591"/>
      <c r="ET17" s="1591"/>
      <c r="EU17" s="1591"/>
      <c r="EV17" s="1591"/>
      <c r="EW17" s="1591"/>
      <c r="EX17" s="1591"/>
      <c r="EY17" s="1591"/>
      <c r="EZ17" s="1591"/>
      <c r="FA17" s="1591"/>
      <c r="FB17" s="1591"/>
      <c r="FC17" s="1591"/>
      <c r="FD17" s="1591"/>
      <c r="FE17" s="1591"/>
      <c r="FF17" s="1591"/>
      <c r="FG17" s="1591"/>
      <c r="FH17" s="1591"/>
      <c r="FI17" s="1591"/>
      <c r="FJ17" s="1591"/>
      <c r="FK17" s="1591"/>
      <c r="FL17" s="1591"/>
      <c r="FM17" s="1591"/>
      <c r="FN17" s="1591"/>
      <c r="FO17" s="1591"/>
      <c r="FP17" s="1591"/>
      <c r="FQ17" s="1591"/>
      <c r="FR17" s="1591"/>
      <c r="FS17" s="1591"/>
      <c r="FT17" s="1591"/>
      <c r="FU17" s="1591"/>
      <c r="FV17" s="1591"/>
      <c r="FW17" s="1591"/>
      <c r="FX17" s="1591"/>
      <c r="FY17" s="1591"/>
      <c r="FZ17" s="1591"/>
      <c r="GA17" s="1591"/>
      <c r="GB17" s="1591"/>
      <c r="GC17" s="1591"/>
      <c r="GD17" s="1591"/>
      <c r="GE17" s="1591"/>
      <c r="GF17" s="1591"/>
      <c r="GG17" s="1591"/>
      <c r="GH17" s="1591"/>
      <c r="GI17" s="1591"/>
      <c r="GJ17" s="1591"/>
      <c r="GK17" s="1591"/>
      <c r="GL17" s="1591"/>
      <c r="GM17" s="1591"/>
      <c r="GN17" s="1591"/>
      <c r="GO17" s="1591"/>
      <c r="GP17" s="1591"/>
      <c r="GQ17" s="1591"/>
      <c r="GR17" s="1591"/>
      <c r="GS17" s="1591"/>
      <c r="GT17" s="1591"/>
      <c r="GU17" s="1591"/>
      <c r="GV17" s="1591"/>
      <c r="GW17" s="1591"/>
      <c r="GX17" s="1591"/>
      <c r="GY17" s="1591"/>
      <c r="GZ17" s="1591"/>
      <c r="HA17" s="1591"/>
      <c r="HB17" s="1591"/>
      <c r="HC17" s="1591"/>
      <c r="HD17" s="1591"/>
      <c r="HE17" s="1591"/>
      <c r="HF17" s="1591"/>
      <c r="HG17" s="1591"/>
      <c r="HH17" s="1591"/>
      <c r="HI17" s="1591"/>
      <c r="HJ17" s="1591"/>
      <c r="HK17" s="1591"/>
      <c r="HL17" s="1591"/>
      <c r="HM17" s="1591"/>
      <c r="HN17" s="1591"/>
      <c r="HO17" s="1591"/>
      <c r="HP17" s="1591"/>
      <c r="HQ17" s="1591"/>
      <c r="HR17" s="1591"/>
      <c r="HS17" s="1591"/>
      <c r="HT17" s="1591"/>
      <c r="HU17" s="1591"/>
      <c r="HV17" s="1591"/>
      <c r="HW17" s="1591"/>
      <c r="HX17" s="1591"/>
      <c r="HY17" s="1591"/>
      <c r="HZ17" s="1591"/>
      <c r="IA17" s="1591"/>
      <c r="IB17" s="1591"/>
      <c r="IC17" s="1591"/>
      <c r="ID17" s="1591"/>
      <c r="IE17" s="1591"/>
      <c r="IF17" s="1591"/>
      <c r="IG17" s="1591"/>
      <c r="IH17" s="1591"/>
      <c r="II17" s="1591"/>
      <c r="IJ17" s="1591"/>
      <c r="IK17" s="1591"/>
      <c r="IL17" s="1591"/>
      <c r="IM17" s="1591"/>
      <c r="IN17" s="1591"/>
    </row>
    <row r="18" spans="1:248" ht="29.25" thickBot="1">
      <c r="A18" s="1740" t="s">
        <v>254</v>
      </c>
      <c r="B18" s="1741" t="s">
        <v>617</v>
      </c>
      <c r="C18" s="1742"/>
      <c r="D18" s="1743" t="s">
        <v>84</v>
      </c>
      <c r="E18" s="1743"/>
      <c r="F18" s="1744"/>
      <c r="G18" s="1745">
        <v>3.5</v>
      </c>
      <c r="H18" s="1746">
        <v>105</v>
      </c>
      <c r="I18" s="1747">
        <v>45</v>
      </c>
      <c r="J18" s="1748">
        <v>30</v>
      </c>
      <c r="K18" s="1749">
        <v>15</v>
      </c>
      <c r="L18" s="1749"/>
      <c r="M18" s="1750">
        <v>60</v>
      </c>
      <c r="N18" s="513"/>
      <c r="O18" s="1751"/>
      <c r="P18" s="1751"/>
      <c r="Q18" s="513">
        <v>3</v>
      </c>
      <c r="R18" s="1751"/>
      <c r="S18" s="1752"/>
      <c r="T18" s="1600"/>
      <c r="U18" s="1600"/>
      <c r="V18" s="1600"/>
      <c r="W18" s="1754" t="s">
        <v>627</v>
      </c>
      <c r="X18" s="1754" t="s">
        <v>627</v>
      </c>
      <c r="Y18" s="1754" t="s">
        <v>627</v>
      </c>
      <c r="Z18" s="1754" t="s">
        <v>626</v>
      </c>
      <c r="AA18" s="1754" t="s">
        <v>627</v>
      </c>
      <c r="AB18" s="1754" t="s">
        <v>627</v>
      </c>
      <c r="AC18" s="1600"/>
      <c r="AD18" s="1600"/>
      <c r="AE18" s="1600"/>
      <c r="AF18" s="1600"/>
      <c r="AG18" s="1600"/>
      <c r="AH18" s="1600"/>
      <c r="AI18" s="1600"/>
      <c r="AJ18" s="1600"/>
      <c r="AK18" s="1600"/>
      <c r="AL18" s="1600"/>
      <c r="AM18" s="1600"/>
      <c r="AN18" s="1600"/>
      <c r="AO18" s="1600"/>
      <c r="AP18" s="1600"/>
      <c r="AQ18" s="1600"/>
      <c r="AR18" s="1600"/>
      <c r="AS18" s="1600"/>
      <c r="AT18" s="1600"/>
      <c r="AU18" s="1600"/>
      <c r="AV18" s="1600"/>
      <c r="AW18" s="1600"/>
      <c r="AX18" s="1600"/>
      <c r="AY18" s="1600"/>
      <c r="AZ18" s="1600"/>
      <c r="BA18" s="1600"/>
      <c r="BB18" s="1600"/>
      <c r="BC18" s="1600"/>
      <c r="BD18" s="1600"/>
      <c r="BE18" s="1600"/>
      <c r="BF18" s="1600"/>
      <c r="BG18" s="1600"/>
      <c r="BH18" s="1600"/>
      <c r="BI18" s="1600"/>
      <c r="BJ18" s="1600"/>
      <c r="BK18" s="1600"/>
      <c r="BL18" s="1600"/>
      <c r="BM18" s="1600"/>
      <c r="BN18" s="1600"/>
      <c r="BO18" s="1600"/>
      <c r="BP18" s="1600"/>
      <c r="BQ18" s="1600"/>
      <c r="BR18" s="1600"/>
      <c r="BS18" s="1600"/>
      <c r="BT18" s="1600"/>
      <c r="BU18" s="1600"/>
      <c r="BV18" s="1600"/>
      <c r="BW18" s="1600"/>
      <c r="BX18" s="1600"/>
      <c r="BY18" s="1600"/>
      <c r="BZ18" s="1600"/>
      <c r="CA18" s="1600"/>
      <c r="CB18" s="1600"/>
      <c r="CC18" s="1600"/>
      <c r="CD18" s="1600"/>
      <c r="CE18" s="1600"/>
      <c r="CF18" s="1600"/>
      <c r="CG18" s="1600"/>
      <c r="CH18" s="1600"/>
      <c r="CI18" s="1600"/>
      <c r="CJ18" s="1600"/>
      <c r="CK18" s="1600"/>
      <c r="CL18" s="1600"/>
      <c r="CM18" s="1600"/>
      <c r="CN18" s="1600"/>
      <c r="CO18" s="1600"/>
      <c r="CP18" s="1600"/>
      <c r="CQ18" s="1600"/>
      <c r="CR18" s="1600"/>
      <c r="CS18" s="1600"/>
      <c r="CT18" s="1600"/>
      <c r="CU18" s="1600"/>
      <c r="CV18" s="1600"/>
      <c r="CW18" s="1600"/>
      <c r="CX18" s="1600"/>
      <c r="CY18" s="1600"/>
      <c r="CZ18" s="1600"/>
      <c r="DA18" s="1600"/>
      <c r="DB18" s="1600"/>
      <c r="DC18" s="1600"/>
      <c r="DD18" s="1600"/>
      <c r="DE18" s="1600"/>
      <c r="DF18" s="1600"/>
      <c r="DG18" s="1600"/>
      <c r="DH18" s="1600"/>
      <c r="DI18" s="1600"/>
      <c r="DJ18" s="1600"/>
      <c r="DK18" s="1600"/>
      <c r="DL18" s="1600"/>
      <c r="DM18" s="1600"/>
      <c r="DN18" s="1600"/>
      <c r="DO18" s="1600"/>
      <c r="DP18" s="1600"/>
      <c r="DQ18" s="1600"/>
      <c r="DR18" s="1600"/>
      <c r="DS18" s="1600"/>
      <c r="DT18" s="1600"/>
      <c r="DU18" s="1600"/>
      <c r="DV18" s="1600"/>
      <c r="DW18" s="1600"/>
      <c r="DX18" s="1600"/>
      <c r="DY18" s="1600"/>
      <c r="DZ18" s="1600"/>
      <c r="EA18" s="1600"/>
      <c r="EB18" s="1600"/>
      <c r="EC18" s="1600"/>
      <c r="ED18" s="1600"/>
      <c r="EE18" s="1600"/>
      <c r="EF18" s="1600"/>
      <c r="EG18" s="1600"/>
      <c r="EH18" s="1600"/>
      <c r="EI18" s="1600"/>
      <c r="EJ18" s="1600"/>
      <c r="EK18" s="1600"/>
      <c r="EL18" s="1600"/>
      <c r="EM18" s="1600"/>
      <c r="EN18" s="1600"/>
      <c r="EO18" s="1600"/>
      <c r="EP18" s="1600"/>
      <c r="EQ18" s="1600"/>
      <c r="ER18" s="1600"/>
      <c r="ES18" s="1600"/>
      <c r="ET18" s="1600"/>
      <c r="EU18" s="1600"/>
      <c r="EV18" s="1600"/>
      <c r="EW18" s="1600"/>
      <c r="EX18" s="1600"/>
      <c r="EY18" s="1600"/>
      <c r="EZ18" s="1600"/>
      <c r="FA18" s="1600"/>
      <c r="FB18" s="1600"/>
      <c r="FC18" s="1600"/>
      <c r="FD18" s="1600"/>
      <c r="FE18" s="1600"/>
      <c r="FF18" s="1600"/>
      <c r="FG18" s="1600"/>
      <c r="FH18" s="1600"/>
      <c r="FI18" s="1600"/>
      <c r="FJ18" s="1600"/>
      <c r="FK18" s="1600"/>
      <c r="FL18" s="1600"/>
      <c r="FM18" s="1600"/>
      <c r="FN18" s="1600"/>
      <c r="FO18" s="1600"/>
      <c r="FP18" s="1600"/>
      <c r="FQ18" s="1600"/>
      <c r="FR18" s="1600"/>
      <c r="FS18" s="1600"/>
      <c r="FT18" s="1600"/>
      <c r="FU18" s="1600"/>
      <c r="FV18" s="1600"/>
      <c r="FW18" s="1600"/>
      <c r="FX18" s="1600"/>
      <c r="FY18" s="1600"/>
      <c r="FZ18" s="1600"/>
      <c r="GA18" s="1600"/>
      <c r="GB18" s="1600"/>
      <c r="GC18" s="1600"/>
      <c r="GD18" s="1600"/>
      <c r="GE18" s="1600"/>
      <c r="GF18" s="1600"/>
      <c r="GG18" s="1600"/>
      <c r="GH18" s="1600"/>
      <c r="GI18" s="1600"/>
      <c r="GJ18" s="1600"/>
      <c r="GK18" s="1600"/>
      <c r="GL18" s="1600"/>
      <c r="GM18" s="1600"/>
      <c r="GN18" s="1600"/>
      <c r="GO18" s="1600"/>
      <c r="GP18" s="1600"/>
      <c r="GQ18" s="1600"/>
      <c r="GR18" s="1600"/>
      <c r="GS18" s="1600"/>
      <c r="GT18" s="1600"/>
      <c r="GU18" s="1600"/>
      <c r="GV18" s="1600"/>
      <c r="GW18" s="1600"/>
      <c r="GX18" s="1600"/>
      <c r="GY18" s="1600"/>
      <c r="GZ18" s="1600"/>
      <c r="HA18" s="1600"/>
      <c r="HB18" s="1600"/>
      <c r="HC18" s="1600"/>
      <c r="HD18" s="1600"/>
      <c r="HE18" s="1600"/>
      <c r="HF18" s="1600"/>
      <c r="HG18" s="1600"/>
      <c r="HH18" s="1600"/>
      <c r="HI18" s="1600"/>
      <c r="HJ18" s="1600"/>
      <c r="HK18" s="1600"/>
      <c r="HL18" s="1600"/>
      <c r="HM18" s="1600"/>
      <c r="HN18" s="1600"/>
      <c r="HO18" s="1600"/>
      <c r="HP18" s="1600"/>
      <c r="HQ18" s="1600"/>
      <c r="HR18" s="1600"/>
      <c r="HS18" s="1600"/>
      <c r="HT18" s="1600"/>
      <c r="HU18" s="1600"/>
      <c r="HV18" s="1600"/>
      <c r="HW18" s="1600"/>
      <c r="HX18" s="1600"/>
      <c r="HY18" s="1600"/>
      <c r="HZ18" s="1600"/>
      <c r="IA18" s="1600"/>
      <c r="IB18" s="1600"/>
      <c r="IC18" s="1600"/>
      <c r="ID18" s="1600"/>
      <c r="IE18" s="1600"/>
      <c r="IF18" s="1600"/>
      <c r="IG18" s="1600"/>
      <c r="IH18" s="1600"/>
      <c r="II18" s="1600"/>
      <c r="IJ18" s="1600"/>
      <c r="IK18" s="1600"/>
      <c r="IL18" s="1600"/>
      <c r="IM18" s="1600"/>
      <c r="IN18" s="1600"/>
    </row>
    <row r="19" spans="1:248" ht="32.25" thickBot="1">
      <c r="A19" s="1608" t="s">
        <v>572</v>
      </c>
      <c r="B19" s="1703" t="s">
        <v>602</v>
      </c>
      <c r="C19" s="1631"/>
      <c r="D19" s="1688">
        <v>3</v>
      </c>
      <c r="E19" s="1631"/>
      <c r="F19" s="1632"/>
      <c r="G19" s="1633">
        <v>3</v>
      </c>
      <c r="H19" s="1634">
        <v>90</v>
      </c>
      <c r="I19" s="1635">
        <v>30</v>
      </c>
      <c r="J19" s="1635">
        <v>15</v>
      </c>
      <c r="K19" s="1635"/>
      <c r="L19" s="1635">
        <v>15</v>
      </c>
      <c r="M19" s="1723">
        <v>60</v>
      </c>
      <c r="N19" s="151"/>
      <c r="O19" s="1686"/>
      <c r="P19" s="1686"/>
      <c r="Q19" s="151">
        <v>2</v>
      </c>
      <c r="R19" s="1686"/>
      <c r="S19" s="1704"/>
      <c r="T19" s="1603"/>
      <c r="U19" s="1603"/>
      <c r="V19" s="1603"/>
      <c r="W19" s="1754" t="s">
        <v>627</v>
      </c>
      <c r="X19" s="1754" t="s">
        <v>627</v>
      </c>
      <c r="Y19" s="1754" t="s">
        <v>627</v>
      </c>
      <c r="Z19" s="1754" t="s">
        <v>626</v>
      </c>
      <c r="AA19" s="1754" t="s">
        <v>627</v>
      </c>
      <c r="AB19" s="1754" t="s">
        <v>627</v>
      </c>
      <c r="AC19" s="1603"/>
      <c r="AD19" s="1603"/>
      <c r="AE19" s="1603"/>
      <c r="AF19" s="1603"/>
      <c r="AG19" s="1603"/>
      <c r="AH19" s="1603"/>
      <c r="AI19" s="1603"/>
      <c r="AJ19" s="1603"/>
      <c r="AK19" s="1603"/>
      <c r="AL19" s="1603"/>
      <c r="AM19" s="1603"/>
      <c r="AN19" s="1603"/>
      <c r="AO19" s="1603"/>
      <c r="AP19" s="1603"/>
      <c r="AQ19" s="1603"/>
      <c r="AR19" s="1603"/>
      <c r="AS19" s="1603"/>
      <c r="AT19" s="1603"/>
      <c r="AU19" s="1603"/>
      <c r="AV19" s="1603"/>
      <c r="AW19" s="1603"/>
      <c r="AX19" s="1603"/>
      <c r="AY19" s="1603"/>
      <c r="AZ19" s="1603"/>
      <c r="BA19" s="1603"/>
      <c r="BB19" s="1603"/>
      <c r="BC19" s="1603"/>
      <c r="BD19" s="1603"/>
      <c r="BE19" s="1603"/>
      <c r="BF19" s="1603"/>
      <c r="BG19" s="1603"/>
      <c r="BH19" s="1603"/>
      <c r="BI19" s="1603"/>
      <c r="BJ19" s="1603"/>
      <c r="BK19" s="1603"/>
      <c r="BL19" s="1603"/>
      <c r="BM19" s="1603"/>
      <c r="BN19" s="1603"/>
      <c r="BO19" s="1603"/>
      <c r="BP19" s="1603"/>
      <c r="BQ19" s="1603"/>
      <c r="BR19" s="1603"/>
      <c r="BS19" s="1603"/>
      <c r="BT19" s="1603"/>
      <c r="BU19" s="1603"/>
      <c r="BV19" s="1603"/>
      <c r="BW19" s="1603"/>
      <c r="BX19" s="1603"/>
      <c r="BY19" s="1603"/>
      <c r="BZ19" s="1603"/>
      <c r="CA19" s="1603"/>
      <c r="CB19" s="1603"/>
      <c r="CC19" s="1603"/>
      <c r="CD19" s="1603"/>
      <c r="CE19" s="1603"/>
      <c r="CF19" s="1603"/>
      <c r="CG19" s="1603"/>
      <c r="CH19" s="1603"/>
      <c r="CI19" s="1603"/>
      <c r="CJ19" s="1603"/>
      <c r="CK19" s="1603"/>
      <c r="CL19" s="1603"/>
      <c r="CM19" s="1603"/>
      <c r="CN19" s="1603"/>
      <c r="CO19" s="1603"/>
      <c r="CP19" s="1603"/>
      <c r="CQ19" s="1603"/>
      <c r="CR19" s="1603"/>
      <c r="CS19" s="1603"/>
      <c r="CT19" s="1603"/>
      <c r="CU19" s="1603"/>
      <c r="CV19" s="1603"/>
      <c r="CW19" s="1603"/>
      <c r="CX19" s="1603"/>
      <c r="CY19" s="1603"/>
      <c r="CZ19" s="1603"/>
      <c r="DA19" s="1603"/>
      <c r="DB19" s="1603"/>
      <c r="DC19" s="1603"/>
      <c r="DD19" s="1603"/>
      <c r="DE19" s="1603"/>
      <c r="DF19" s="1603"/>
      <c r="DG19" s="1603"/>
      <c r="DH19" s="1603"/>
      <c r="DI19" s="1603"/>
      <c r="DJ19" s="1603"/>
      <c r="DK19" s="1603"/>
      <c r="DL19" s="1603"/>
      <c r="DM19" s="1603"/>
      <c r="DN19" s="1603"/>
      <c r="DO19" s="1603"/>
      <c r="DP19" s="1603"/>
      <c r="DQ19" s="1603"/>
      <c r="DR19" s="1603"/>
      <c r="DS19" s="1603"/>
      <c r="DT19" s="1603"/>
      <c r="DU19" s="1603"/>
      <c r="DV19" s="1603"/>
      <c r="DW19" s="1603"/>
      <c r="DX19" s="1603"/>
      <c r="DY19" s="1603"/>
      <c r="DZ19" s="1603"/>
      <c r="EA19" s="1603"/>
      <c r="EB19" s="1603"/>
      <c r="EC19" s="1603"/>
      <c r="ED19" s="1603"/>
      <c r="EE19" s="1603"/>
      <c r="EF19" s="1603"/>
      <c r="EG19" s="1603"/>
      <c r="EH19" s="1603"/>
      <c r="EI19" s="1603"/>
      <c r="EJ19" s="1603"/>
      <c r="EK19" s="1603"/>
      <c r="EL19" s="1603"/>
      <c r="EM19" s="1603"/>
      <c r="EN19" s="1603"/>
      <c r="EO19" s="1603"/>
      <c r="EP19" s="1603"/>
      <c r="EQ19" s="1603"/>
      <c r="ER19" s="1603"/>
      <c r="ES19" s="1603"/>
      <c r="ET19" s="1603"/>
      <c r="EU19" s="1603"/>
      <c r="EV19" s="1603"/>
      <c r="EW19" s="1603"/>
      <c r="EX19" s="1603"/>
      <c r="EY19" s="1603"/>
      <c r="EZ19" s="1603"/>
      <c r="FA19" s="1603"/>
      <c r="FB19" s="1603"/>
      <c r="FC19" s="1603"/>
      <c r="FD19" s="1603"/>
      <c r="FE19" s="1603"/>
      <c r="FF19" s="1603"/>
      <c r="FG19" s="1603"/>
      <c r="FH19" s="1603"/>
      <c r="FI19" s="1603"/>
      <c r="FJ19" s="1603"/>
      <c r="FK19" s="1603"/>
      <c r="FL19" s="1603"/>
      <c r="FM19" s="1603"/>
      <c r="FN19" s="1603"/>
      <c r="FO19" s="1603"/>
      <c r="FP19" s="1603"/>
      <c r="FQ19" s="1603"/>
      <c r="FR19" s="1603"/>
      <c r="FS19" s="1603"/>
      <c r="FT19" s="1603"/>
      <c r="FU19" s="1603"/>
      <c r="FV19" s="1603"/>
      <c r="FW19" s="1603"/>
      <c r="FX19" s="1603"/>
      <c r="FY19" s="1603"/>
      <c r="FZ19" s="1603"/>
      <c r="GA19" s="1603"/>
      <c r="GB19" s="1603"/>
      <c r="GC19" s="1603"/>
      <c r="GD19" s="1603"/>
      <c r="GE19" s="1603"/>
      <c r="GF19" s="1603"/>
      <c r="GG19" s="1603"/>
      <c r="GH19" s="1603"/>
      <c r="GI19" s="1603"/>
      <c r="GJ19" s="1603"/>
      <c r="GK19" s="1603"/>
      <c r="GL19" s="1603"/>
      <c r="GM19" s="1603"/>
      <c r="GN19" s="1603"/>
      <c r="GO19" s="1603"/>
      <c r="GP19" s="1603"/>
      <c r="GQ19" s="1603"/>
      <c r="GR19" s="1603"/>
      <c r="GS19" s="1603"/>
      <c r="GT19" s="1603"/>
      <c r="GU19" s="1603"/>
      <c r="GV19" s="1603"/>
      <c r="GW19" s="1603"/>
      <c r="GX19" s="1603"/>
      <c r="GY19" s="1603"/>
      <c r="GZ19" s="1603"/>
      <c r="HA19" s="1603"/>
      <c r="HB19" s="1603"/>
      <c r="HC19" s="1603"/>
      <c r="HD19" s="1603"/>
      <c r="HE19" s="1603"/>
      <c r="HF19" s="1603"/>
      <c r="HG19" s="1603"/>
      <c r="HH19" s="1603"/>
      <c r="HI19" s="1603"/>
      <c r="HJ19" s="1603"/>
      <c r="HK19" s="1603"/>
      <c r="HL19" s="1603"/>
      <c r="HM19" s="1603"/>
      <c r="HN19" s="1603"/>
      <c r="HO19" s="1603"/>
      <c r="HP19" s="1603"/>
      <c r="HQ19" s="1603"/>
      <c r="HR19" s="1603"/>
      <c r="HS19" s="1603"/>
      <c r="HT19" s="1603"/>
      <c r="HU19" s="1603"/>
      <c r="HV19" s="1603"/>
      <c r="HW19" s="1603"/>
      <c r="HX19" s="1603"/>
      <c r="HY19" s="1603"/>
      <c r="HZ19" s="1603"/>
      <c r="IA19" s="1603"/>
      <c r="IB19" s="1603"/>
      <c r="IC19" s="1603"/>
      <c r="ID19" s="1603"/>
      <c r="IE19" s="1603"/>
      <c r="IF19" s="1603"/>
      <c r="IG19" s="1603"/>
      <c r="IH19" s="1603"/>
      <c r="II19" s="1603"/>
      <c r="IJ19" s="1603"/>
      <c r="IK19" s="1603"/>
      <c r="IL19" s="1603"/>
      <c r="IM19" s="1603"/>
      <c r="IN19" s="1603"/>
    </row>
    <row r="20" spans="1:248" ht="44.25">
      <c r="A20" s="1621" t="s">
        <v>576</v>
      </c>
      <c r="B20" s="1713" t="s">
        <v>622</v>
      </c>
      <c r="C20" s="1714"/>
      <c r="D20" s="1715" t="s">
        <v>84</v>
      </c>
      <c r="E20" s="1716"/>
      <c r="F20" s="1654"/>
      <c r="G20" s="1712">
        <v>3</v>
      </c>
      <c r="H20" s="1717">
        <v>90</v>
      </c>
      <c r="I20" s="1718">
        <v>30</v>
      </c>
      <c r="J20" s="1654">
        <v>15</v>
      </c>
      <c r="K20" s="1654">
        <v>15</v>
      </c>
      <c r="L20" s="1654"/>
      <c r="M20" s="1727">
        <v>60</v>
      </c>
      <c r="N20" s="151"/>
      <c r="O20" s="1637"/>
      <c r="P20" s="1637"/>
      <c r="Q20" s="151">
        <v>2</v>
      </c>
      <c r="R20" s="1637"/>
      <c r="S20" s="1637"/>
      <c r="T20" s="1594"/>
      <c r="U20" s="1594"/>
      <c r="V20" s="1594"/>
      <c r="W20" s="1754" t="s">
        <v>627</v>
      </c>
      <c r="X20" s="1754" t="s">
        <v>627</v>
      </c>
      <c r="Y20" s="1754" t="s">
        <v>627</v>
      </c>
      <c r="Z20" s="1754" t="s">
        <v>626</v>
      </c>
      <c r="AA20" s="1754" t="s">
        <v>627</v>
      </c>
      <c r="AB20" s="1754" t="s">
        <v>627</v>
      </c>
      <c r="AC20" s="1594"/>
      <c r="AD20" s="1594"/>
      <c r="AE20" s="1594"/>
      <c r="AF20" s="1594"/>
      <c r="AG20" s="1594"/>
      <c r="AH20" s="1594"/>
      <c r="AI20" s="1594"/>
      <c r="AJ20" s="1594"/>
      <c r="AK20" s="1594"/>
      <c r="AL20" s="1594"/>
      <c r="AM20" s="1594"/>
      <c r="AN20" s="1594"/>
      <c r="AO20" s="1594"/>
      <c r="AP20" s="1594"/>
      <c r="AQ20" s="1594"/>
      <c r="AR20" s="1594"/>
      <c r="AS20" s="1594"/>
      <c r="AT20" s="1594"/>
      <c r="AU20" s="1594"/>
      <c r="AV20" s="1594"/>
      <c r="AW20" s="1594"/>
      <c r="AX20" s="1594"/>
      <c r="AY20" s="1594"/>
      <c r="AZ20" s="1594"/>
      <c r="BA20" s="1594"/>
      <c r="BB20" s="1594"/>
      <c r="BC20" s="1594"/>
      <c r="BD20" s="1594"/>
      <c r="BE20" s="1594"/>
      <c r="BF20" s="1594"/>
      <c r="BG20" s="1594"/>
      <c r="BH20" s="1594"/>
      <c r="BI20" s="1594"/>
      <c r="BJ20" s="1594"/>
      <c r="BK20" s="1594"/>
      <c r="BL20" s="1594"/>
      <c r="BM20" s="1594"/>
      <c r="BN20" s="1594"/>
      <c r="BO20" s="1594"/>
      <c r="BP20" s="1594"/>
      <c r="BQ20" s="1594"/>
      <c r="BR20" s="1594"/>
      <c r="BS20" s="1594"/>
      <c r="BT20" s="1594"/>
      <c r="BU20" s="1594"/>
      <c r="BV20" s="1594"/>
      <c r="BW20" s="1594"/>
      <c r="BX20" s="1594"/>
      <c r="BY20" s="1594"/>
      <c r="BZ20" s="1594"/>
      <c r="CA20" s="1594"/>
      <c r="CB20" s="1594"/>
      <c r="CC20" s="1594"/>
      <c r="CD20" s="1594"/>
      <c r="CE20" s="1594"/>
      <c r="CF20" s="1594"/>
      <c r="CG20" s="1594"/>
      <c r="CH20" s="1594"/>
      <c r="CI20" s="1594"/>
      <c r="CJ20" s="1594"/>
      <c r="CK20" s="1594"/>
      <c r="CL20" s="1594"/>
      <c r="CM20" s="1594"/>
      <c r="CN20" s="1594"/>
      <c r="CO20" s="1594"/>
      <c r="CP20" s="1594"/>
      <c r="CQ20" s="1594"/>
      <c r="CR20" s="1594"/>
      <c r="CS20" s="1594"/>
      <c r="CT20" s="1594"/>
      <c r="CU20" s="1594"/>
      <c r="CV20" s="1594"/>
      <c r="CW20" s="1594"/>
      <c r="CX20" s="1594"/>
      <c r="CY20" s="1594"/>
      <c r="CZ20" s="1594"/>
      <c r="DA20" s="1594"/>
      <c r="DB20" s="1594"/>
      <c r="DC20" s="1594"/>
      <c r="DD20" s="1594"/>
      <c r="DE20" s="1594"/>
      <c r="DF20" s="1594"/>
      <c r="DG20" s="1594"/>
      <c r="DH20" s="1594"/>
      <c r="DI20" s="1594"/>
      <c r="DJ20" s="1594"/>
      <c r="DK20" s="1594"/>
      <c r="DL20" s="1594"/>
      <c r="DM20" s="1594"/>
      <c r="DN20" s="1594"/>
      <c r="DO20" s="1594"/>
      <c r="DP20" s="1594"/>
      <c r="DQ20" s="1594"/>
      <c r="DR20" s="1594"/>
      <c r="DS20" s="1594"/>
      <c r="DT20" s="1594"/>
      <c r="DU20" s="1594"/>
      <c r="DV20" s="1594"/>
      <c r="DW20" s="1594"/>
      <c r="DX20" s="1594"/>
      <c r="DY20" s="1594"/>
      <c r="DZ20" s="1594"/>
      <c r="EA20" s="1594"/>
      <c r="EB20" s="1594"/>
      <c r="EC20" s="1594"/>
      <c r="ED20" s="1594"/>
      <c r="EE20" s="1594"/>
      <c r="EF20" s="1594"/>
      <c r="EG20" s="1594"/>
      <c r="EH20" s="1594"/>
      <c r="EI20" s="1594"/>
      <c r="EJ20" s="1594"/>
      <c r="EK20" s="1594"/>
      <c r="EL20" s="1594"/>
      <c r="EM20" s="1594"/>
      <c r="EN20" s="1594"/>
      <c r="EO20" s="1594"/>
      <c r="EP20" s="1594"/>
      <c r="EQ20" s="1594"/>
      <c r="ER20" s="1594"/>
      <c r="ES20" s="1594"/>
      <c r="ET20" s="1594"/>
      <c r="EU20" s="1594"/>
      <c r="EV20" s="1594"/>
      <c r="EW20" s="1594"/>
      <c r="EX20" s="1594"/>
      <c r="EY20" s="1594"/>
      <c r="EZ20" s="1594"/>
      <c r="FA20" s="1594"/>
      <c r="FB20" s="1594"/>
      <c r="FC20" s="1594"/>
      <c r="FD20" s="1594"/>
      <c r="FE20" s="1594"/>
      <c r="FF20" s="1594"/>
      <c r="FG20" s="1594"/>
      <c r="FH20" s="1594"/>
      <c r="FI20" s="1594"/>
      <c r="FJ20" s="1594"/>
      <c r="FK20" s="1594"/>
      <c r="FL20" s="1594"/>
      <c r="FM20" s="1594"/>
      <c r="FN20" s="1594"/>
      <c r="FO20" s="1594"/>
      <c r="FP20" s="1594"/>
      <c r="FQ20" s="1594"/>
      <c r="FR20" s="1594"/>
      <c r="FS20" s="1594"/>
      <c r="FT20" s="1594"/>
      <c r="FU20" s="1594"/>
      <c r="FV20" s="1594"/>
      <c r="FW20" s="1594"/>
      <c r="FX20" s="1594"/>
      <c r="FY20" s="1594"/>
      <c r="FZ20" s="1594"/>
      <c r="GA20" s="1594"/>
      <c r="GB20" s="1594"/>
      <c r="GC20" s="1594"/>
      <c r="GD20" s="1594"/>
      <c r="GE20" s="1594"/>
      <c r="GF20" s="1594"/>
      <c r="GG20" s="1594"/>
      <c r="GH20" s="1594"/>
      <c r="GI20" s="1594"/>
      <c r="GJ20" s="1594"/>
      <c r="GK20" s="1594"/>
      <c r="GL20" s="1594"/>
      <c r="GM20" s="1594"/>
      <c r="GN20" s="1594"/>
      <c r="GO20" s="1594"/>
      <c r="GP20" s="1594"/>
      <c r="GQ20" s="1594"/>
      <c r="GR20" s="1594"/>
      <c r="GS20" s="1594"/>
      <c r="GT20" s="1594"/>
      <c r="GU20" s="1594"/>
      <c r="GV20" s="1594"/>
      <c r="GW20" s="1594"/>
      <c r="GX20" s="1594"/>
      <c r="GY20" s="1594"/>
      <c r="GZ20" s="1594"/>
      <c r="HA20" s="1594"/>
      <c r="HB20" s="1594"/>
      <c r="HC20" s="1594"/>
      <c r="HD20" s="1594"/>
      <c r="HE20" s="1594"/>
      <c r="HF20" s="1594"/>
      <c r="HG20" s="1594"/>
      <c r="HH20" s="1594"/>
      <c r="HI20" s="1594"/>
      <c r="HJ20" s="1594"/>
      <c r="HK20" s="1594"/>
      <c r="HL20" s="1594"/>
      <c r="HM20" s="1594"/>
      <c r="HN20" s="1594"/>
      <c r="HO20" s="1594"/>
      <c r="HP20" s="1594"/>
      <c r="HQ20" s="1594"/>
      <c r="HR20" s="1594"/>
      <c r="HS20" s="1594"/>
      <c r="HT20" s="1594"/>
      <c r="HU20" s="1594"/>
      <c r="HV20" s="1594"/>
      <c r="HW20" s="1594"/>
      <c r="HX20" s="1594"/>
      <c r="HY20" s="1594"/>
      <c r="HZ20" s="1594"/>
      <c r="IA20" s="1594"/>
      <c r="IB20" s="1594"/>
      <c r="IC20" s="1594"/>
      <c r="ID20" s="1594"/>
      <c r="IE20" s="1594"/>
      <c r="IF20" s="1594"/>
      <c r="IG20" s="1594"/>
      <c r="IH20" s="1594"/>
      <c r="II20" s="1594"/>
      <c r="IJ20" s="1594"/>
      <c r="IK20" s="1594"/>
      <c r="IL20" s="1594"/>
      <c r="IM20" s="1594"/>
      <c r="IN20" s="1594"/>
    </row>
    <row r="21" spans="1:248" ht="16.5" thickBot="1">
      <c r="A21" s="1621"/>
      <c r="B21" s="1649"/>
      <c r="C21" s="1650"/>
      <c r="D21" s="1651"/>
      <c r="E21" s="1650"/>
      <c r="F21" s="1650"/>
      <c r="G21" s="1652"/>
      <c r="H21" s="1653"/>
      <c r="I21" s="1653"/>
      <c r="J21" s="1653"/>
      <c r="K21" s="1653"/>
      <c r="L21" s="1653"/>
      <c r="M21" s="1728"/>
      <c r="N21" s="151"/>
      <c r="O21" s="1637"/>
      <c r="P21" s="1637"/>
      <c r="Q21" s="151"/>
      <c r="R21" s="1637"/>
      <c r="S21" s="1637"/>
      <c r="T21" s="1523"/>
      <c r="U21" s="1523"/>
      <c r="V21" s="1523"/>
      <c r="W21" s="1754"/>
      <c r="X21" s="1754"/>
      <c r="Y21" s="1754"/>
      <c r="Z21" s="1754"/>
      <c r="AA21" s="1754"/>
      <c r="AB21" s="1754"/>
      <c r="AC21" s="1523"/>
      <c r="AD21" s="1523"/>
      <c r="AE21" s="1523"/>
      <c r="AF21" s="1523"/>
      <c r="AG21" s="1523"/>
      <c r="AH21" s="1523"/>
      <c r="AI21" s="1523"/>
      <c r="AJ21" s="1523"/>
      <c r="AK21" s="1523"/>
      <c r="AL21" s="1523"/>
      <c r="AM21" s="1523"/>
      <c r="AN21" s="1523"/>
      <c r="AO21" s="1523"/>
      <c r="AP21" s="1523"/>
      <c r="AQ21" s="1523"/>
      <c r="AR21" s="1523"/>
      <c r="AS21" s="1523"/>
      <c r="AT21" s="1523"/>
      <c r="AU21" s="1523"/>
      <c r="AV21" s="1523"/>
      <c r="AW21" s="1523"/>
      <c r="AX21" s="1523"/>
      <c r="AY21" s="1523"/>
      <c r="AZ21" s="1523"/>
      <c r="BA21" s="1523"/>
      <c r="BB21" s="1523"/>
      <c r="BC21" s="1523"/>
      <c r="BD21" s="1523"/>
      <c r="BE21" s="1523"/>
      <c r="BF21" s="1523"/>
      <c r="BG21" s="1523"/>
      <c r="BH21" s="1523"/>
      <c r="BI21" s="1523"/>
      <c r="BJ21" s="1523"/>
      <c r="BK21" s="1523"/>
      <c r="BL21" s="1523"/>
      <c r="BM21" s="1523"/>
      <c r="BN21" s="1523"/>
      <c r="BO21" s="1523"/>
      <c r="BP21" s="1523"/>
      <c r="BQ21" s="1523"/>
      <c r="BR21" s="1523"/>
      <c r="BS21" s="1523"/>
      <c r="BT21" s="1523"/>
      <c r="BU21" s="1523"/>
      <c r="BV21" s="1523"/>
      <c r="BW21" s="1523"/>
      <c r="BX21" s="1523"/>
      <c r="BY21" s="1523"/>
      <c r="BZ21" s="1523"/>
      <c r="CA21" s="1523"/>
      <c r="CB21" s="1523"/>
      <c r="CC21" s="1523"/>
      <c r="CD21" s="1523"/>
      <c r="CE21" s="1523"/>
      <c r="CF21" s="1523"/>
      <c r="CG21" s="1523"/>
      <c r="CH21" s="1523"/>
      <c r="CI21" s="1523"/>
      <c r="CJ21" s="1523"/>
      <c r="CK21" s="1523"/>
      <c r="CL21" s="1523"/>
      <c r="CM21" s="1523"/>
      <c r="CN21" s="1523"/>
      <c r="CO21" s="1523"/>
      <c r="CP21" s="1523"/>
      <c r="CQ21" s="1523"/>
      <c r="CR21" s="1523"/>
      <c r="CS21" s="1523"/>
      <c r="CT21" s="1523"/>
      <c r="CU21" s="1523"/>
      <c r="CV21" s="1523"/>
      <c r="CW21" s="1523"/>
      <c r="CX21" s="1523"/>
      <c r="CY21" s="1523"/>
      <c r="CZ21" s="1523"/>
      <c r="DA21" s="1523"/>
      <c r="DB21" s="1523"/>
      <c r="DC21" s="1523"/>
      <c r="DD21" s="1523"/>
      <c r="DE21" s="1523"/>
      <c r="DF21" s="1523"/>
      <c r="DG21" s="1523"/>
      <c r="DH21" s="1523"/>
      <c r="DI21" s="1523"/>
      <c r="DJ21" s="1523"/>
      <c r="DK21" s="1523"/>
      <c r="DL21" s="1523"/>
      <c r="DM21" s="1523"/>
      <c r="DN21" s="1523"/>
      <c r="DO21" s="1523"/>
      <c r="DP21" s="1523"/>
      <c r="DQ21" s="1523"/>
      <c r="DR21" s="1523"/>
      <c r="DS21" s="1523"/>
      <c r="DT21" s="1523"/>
      <c r="DU21" s="1523"/>
      <c r="DV21" s="1523"/>
      <c r="DW21" s="1523"/>
      <c r="DX21" s="1523"/>
      <c r="DY21" s="1523"/>
      <c r="DZ21" s="1523"/>
      <c r="EA21" s="1523"/>
      <c r="EB21" s="1523"/>
      <c r="EC21" s="1523"/>
      <c r="ED21" s="1523"/>
      <c r="EE21" s="1523"/>
      <c r="EF21" s="1523"/>
      <c r="EG21" s="1523"/>
      <c r="EH21" s="1523"/>
      <c r="EI21" s="1523"/>
      <c r="EJ21" s="1523"/>
      <c r="EK21" s="1523"/>
      <c r="EL21" s="1523"/>
      <c r="EM21" s="1523"/>
      <c r="EN21" s="1523"/>
      <c r="EO21" s="1523"/>
      <c r="EP21" s="1523"/>
      <c r="EQ21" s="1523"/>
      <c r="ER21" s="1523"/>
      <c r="ES21" s="1523"/>
      <c r="ET21" s="1523"/>
      <c r="EU21" s="1523"/>
      <c r="EV21" s="1523"/>
      <c r="EW21" s="1523"/>
      <c r="EX21" s="1523"/>
      <c r="EY21" s="1523"/>
      <c r="EZ21" s="1523"/>
      <c r="FA21" s="1523"/>
      <c r="FB21" s="1523"/>
      <c r="FC21" s="1523"/>
      <c r="FD21" s="1523"/>
      <c r="FE21" s="1523"/>
      <c r="FF21" s="1523"/>
      <c r="FG21" s="1523"/>
      <c r="FH21" s="1523"/>
      <c r="FI21" s="1523"/>
      <c r="FJ21" s="1523"/>
      <c r="FK21" s="1523"/>
      <c r="FL21" s="1523"/>
      <c r="FM21" s="1523"/>
      <c r="FN21" s="1523"/>
      <c r="FO21" s="1523"/>
      <c r="FP21" s="1523"/>
      <c r="FQ21" s="1523"/>
      <c r="FR21" s="1523"/>
      <c r="FS21" s="1523"/>
      <c r="FT21" s="1523"/>
      <c r="FU21" s="1523"/>
      <c r="FV21" s="1523"/>
      <c r="FW21" s="1523"/>
      <c r="FX21" s="1523"/>
      <c r="FY21" s="1523"/>
      <c r="FZ21" s="1523"/>
      <c r="GA21" s="1523"/>
      <c r="GB21" s="1523"/>
      <c r="GC21" s="1523"/>
      <c r="GD21" s="1523"/>
      <c r="GE21" s="1523"/>
      <c r="GF21" s="1523"/>
      <c r="GG21" s="1523"/>
      <c r="GH21" s="1523"/>
      <c r="GI21" s="1523"/>
      <c r="GJ21" s="1523"/>
      <c r="GK21" s="1523"/>
      <c r="GL21" s="1523"/>
      <c r="GM21" s="1523"/>
      <c r="GN21" s="1523"/>
      <c r="GO21" s="1523"/>
      <c r="GP21" s="1523"/>
      <c r="GQ21" s="1523"/>
      <c r="GR21" s="1523"/>
      <c r="GS21" s="1523"/>
      <c r="GT21" s="1523"/>
      <c r="GU21" s="1523"/>
      <c r="GV21" s="1523"/>
      <c r="GW21" s="1523"/>
      <c r="GX21" s="1523"/>
      <c r="GY21" s="1523"/>
      <c r="GZ21" s="1523"/>
      <c r="HA21" s="1523"/>
      <c r="HB21" s="1523"/>
      <c r="HC21" s="1523"/>
      <c r="HD21" s="1523"/>
      <c r="HE21" s="1523"/>
      <c r="HF21" s="1523"/>
      <c r="HG21" s="1523"/>
      <c r="HH21" s="1523"/>
      <c r="HI21" s="1523"/>
      <c r="HJ21" s="1523"/>
      <c r="HK21" s="1523"/>
      <c r="HL21" s="1523"/>
      <c r="HM21" s="1523"/>
      <c r="HN21" s="1523"/>
      <c r="HO21" s="1523"/>
      <c r="HP21" s="1523"/>
      <c r="HQ21" s="1523"/>
      <c r="HR21" s="1523"/>
      <c r="HS21" s="1523"/>
      <c r="HT21" s="1523"/>
      <c r="HU21" s="1523"/>
      <c r="HV21" s="1523"/>
      <c r="HW21" s="1523"/>
      <c r="HX21" s="1523"/>
      <c r="HY21" s="1523"/>
      <c r="HZ21" s="1523"/>
      <c r="IA21" s="1523"/>
      <c r="IB21" s="1523"/>
      <c r="IC21" s="1523"/>
      <c r="ID21" s="1523"/>
      <c r="IE21" s="1523"/>
      <c r="IF21" s="1523"/>
      <c r="IG21" s="1523"/>
      <c r="IH21" s="1523"/>
      <c r="II21" s="1523"/>
      <c r="IJ21" s="1523"/>
      <c r="IK21" s="1523"/>
      <c r="IL21" s="1523"/>
      <c r="IM21" s="1523"/>
      <c r="IN21" s="1523"/>
    </row>
  </sheetData>
  <sheetProtection/>
  <mergeCells count="23">
    <mergeCell ref="AB2:AB8"/>
    <mergeCell ref="N5:P5"/>
    <mergeCell ref="Q5:S5"/>
    <mergeCell ref="N7:S7"/>
    <mergeCell ref="H4:H8"/>
    <mergeCell ref="I4:L4"/>
    <mergeCell ref="M4:M8"/>
    <mergeCell ref="C5:C8"/>
    <mergeCell ref="D5:D8"/>
    <mergeCell ref="I5:I8"/>
    <mergeCell ref="J5:J8"/>
    <mergeCell ref="K5:K8"/>
    <mergeCell ref="L5:L8"/>
    <mergeCell ref="B1:S1"/>
    <mergeCell ref="A2:T2"/>
    <mergeCell ref="A3:A8"/>
    <mergeCell ref="B3:B8"/>
    <mergeCell ref="C3:D4"/>
    <mergeCell ref="E3:E8"/>
    <mergeCell ref="F3:F8"/>
    <mergeCell ref="G3:G8"/>
    <mergeCell ref="H3:M3"/>
    <mergeCell ref="N3:S4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83" r:id="rId1"/>
  <headerFooter alignWithMargins="0">
    <oddHeader>&amp;CСтраница &amp;P из &amp;N</oddHeader>
  </headerFooter>
  <colBreaks count="1" manualBreakCount="1">
    <brk id="19" max="1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zoomScale="70" zoomScaleNormal="70" zoomScaleSheetLayoutView="90" workbookViewId="0" topLeftCell="A1">
      <selection activeCell="B1" sqref="B1:S1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hidden="1" customWidth="1"/>
    <col min="8" max="8" width="8.375" style="3" hidden="1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hidden="1" customWidth="1"/>
    <col min="14" max="14" width="6.75390625" style="164" hidden="1" customWidth="1"/>
    <col min="15" max="15" width="7.25390625" style="2" hidden="1" customWidth="1"/>
    <col min="16" max="16" width="7.75390625" style="2" hidden="1" customWidth="1"/>
    <col min="17" max="17" width="7.25390625" style="164" hidden="1" customWidth="1"/>
    <col min="18" max="18" width="20.00390625" style="2" customWidth="1"/>
    <col min="19" max="19" width="7.00390625" style="2" hidden="1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8" width="0" style="2" hidden="1" customWidth="1"/>
    <col min="29" max="29" width="27.25390625" style="2" customWidth="1"/>
    <col min="30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>
      <c r="B1" s="2082" t="s">
        <v>633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>
      <c r="A2" s="2167" t="s">
        <v>600</v>
      </c>
      <c r="B2" s="2167"/>
      <c r="C2" s="2167"/>
      <c r="D2" s="2167"/>
      <c r="E2" s="2167"/>
      <c r="F2" s="2167"/>
      <c r="G2" s="2167"/>
      <c r="H2" s="2167"/>
      <c r="I2" s="2167"/>
      <c r="J2" s="2167"/>
      <c r="K2" s="2167"/>
      <c r="L2" s="2167"/>
      <c r="M2" s="2167"/>
      <c r="N2" s="2167"/>
      <c r="O2" s="2167"/>
      <c r="P2" s="2167"/>
      <c r="Q2" s="2167"/>
      <c r="R2" s="2167"/>
      <c r="S2" s="2167"/>
      <c r="T2" s="2167"/>
      <c r="U2" s="1754"/>
      <c r="V2" s="1754"/>
      <c r="W2" s="1754"/>
      <c r="X2" s="1754"/>
      <c r="Y2" s="1754"/>
      <c r="Z2" s="1754"/>
      <c r="AA2" s="1754"/>
      <c r="AB2" s="1754"/>
      <c r="AC2" s="2088" t="s">
        <v>628</v>
      </c>
      <c r="AE2" s="1754"/>
      <c r="AF2" s="1754"/>
      <c r="AG2" s="1754"/>
      <c r="AH2" s="1754"/>
      <c r="AI2" s="1754"/>
      <c r="AJ2" s="1754"/>
    </row>
    <row r="3" spans="1:36" s="5" customFormat="1" ht="21" customHeight="1">
      <c r="A3" s="2168" t="s">
        <v>29</v>
      </c>
      <c r="B3" s="2088" t="s">
        <v>27</v>
      </c>
      <c r="C3" s="2169" t="s">
        <v>278</v>
      </c>
      <c r="D3" s="2169"/>
      <c r="E3" s="2170" t="s">
        <v>169</v>
      </c>
      <c r="F3" s="2170" t="s">
        <v>37</v>
      </c>
      <c r="G3" s="2171" t="s">
        <v>30</v>
      </c>
      <c r="H3" s="2108" t="s">
        <v>20</v>
      </c>
      <c r="I3" s="2108"/>
      <c r="J3" s="2108"/>
      <c r="K3" s="2108"/>
      <c r="L3" s="2108"/>
      <c r="M3" s="2108"/>
      <c r="N3" s="2108"/>
      <c r="O3" s="2108"/>
      <c r="P3" s="2108"/>
      <c r="Q3" s="2108"/>
      <c r="R3" s="2108"/>
      <c r="S3" s="2108"/>
      <c r="T3" s="1754"/>
      <c r="U3" s="1754"/>
      <c r="V3" s="1754"/>
      <c r="W3" s="1754"/>
      <c r="X3" s="1754"/>
      <c r="Y3" s="1754"/>
      <c r="Z3" s="1754"/>
      <c r="AA3" s="1754"/>
      <c r="AB3" s="1754"/>
      <c r="AC3" s="2088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168"/>
      <c r="B4" s="2088"/>
      <c r="C4" s="2169"/>
      <c r="D4" s="2169"/>
      <c r="E4" s="2170"/>
      <c r="F4" s="2170"/>
      <c r="G4" s="2171"/>
      <c r="H4" s="2076" t="s">
        <v>21</v>
      </c>
      <c r="I4" s="2088" t="s">
        <v>22</v>
      </c>
      <c r="J4" s="2088"/>
      <c r="K4" s="2088"/>
      <c r="L4" s="2088"/>
      <c r="M4" s="2076" t="s">
        <v>23</v>
      </c>
      <c r="N4" s="2108"/>
      <c r="O4" s="2108"/>
      <c r="P4" s="2108"/>
      <c r="Q4" s="2108"/>
      <c r="R4" s="2108"/>
      <c r="S4" s="2108"/>
      <c r="T4" s="1754"/>
      <c r="U4" s="1754"/>
      <c r="V4" s="1754"/>
      <c r="W4" s="1754"/>
      <c r="X4" s="1754"/>
      <c r="Y4" s="1754"/>
      <c r="Z4" s="1754"/>
      <c r="AA4" s="1754"/>
      <c r="AB4" s="1754"/>
      <c r="AC4" s="2088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168"/>
      <c r="B5" s="2088"/>
      <c r="C5" s="2074" t="s">
        <v>36</v>
      </c>
      <c r="D5" s="2074" t="s">
        <v>38</v>
      </c>
      <c r="E5" s="2170"/>
      <c r="F5" s="2170"/>
      <c r="G5" s="2171"/>
      <c r="H5" s="2076"/>
      <c r="I5" s="2076" t="s">
        <v>19</v>
      </c>
      <c r="J5" s="2076" t="s">
        <v>24</v>
      </c>
      <c r="K5" s="2076" t="s">
        <v>25</v>
      </c>
      <c r="L5" s="2076" t="s">
        <v>26</v>
      </c>
      <c r="M5" s="2076"/>
      <c r="N5" s="2088" t="s">
        <v>87</v>
      </c>
      <c r="O5" s="2088"/>
      <c r="P5" s="2088"/>
      <c r="Q5" s="2088" t="s">
        <v>88</v>
      </c>
      <c r="R5" s="2088"/>
      <c r="S5" s="2088"/>
      <c r="T5" s="1754"/>
      <c r="U5" s="1754"/>
      <c r="V5" s="1754"/>
      <c r="W5" s="1754"/>
      <c r="X5" s="1754"/>
      <c r="Y5" s="1754"/>
      <c r="Z5" s="1754"/>
      <c r="AA5" s="1754"/>
      <c r="AB5" s="1754"/>
      <c r="AC5" s="2088"/>
      <c r="AE5" s="1754"/>
      <c r="AF5" s="1754"/>
      <c r="AG5" s="1754"/>
      <c r="AH5" s="1754"/>
      <c r="AI5" s="1754"/>
      <c r="AJ5" s="1754"/>
    </row>
    <row r="6" spans="1:36" s="5" customFormat="1" ht="15.75">
      <c r="A6" s="2168"/>
      <c r="B6" s="2088"/>
      <c r="C6" s="2074"/>
      <c r="D6" s="2074"/>
      <c r="E6" s="2170"/>
      <c r="F6" s="2170"/>
      <c r="G6" s="2171"/>
      <c r="H6" s="2076"/>
      <c r="I6" s="2076"/>
      <c r="J6" s="2076"/>
      <c r="K6" s="2076"/>
      <c r="L6" s="2076"/>
      <c r="M6" s="2076"/>
      <c r="N6" s="147">
        <v>1</v>
      </c>
      <c r="O6" s="6" t="s">
        <v>585</v>
      </c>
      <c r="P6" s="6" t="s">
        <v>586</v>
      </c>
      <c r="Q6" s="147">
        <v>3</v>
      </c>
      <c r="R6" s="6" t="s">
        <v>587</v>
      </c>
      <c r="S6" s="6" t="s">
        <v>588</v>
      </c>
      <c r="T6" s="1754"/>
      <c r="U6" s="1754"/>
      <c r="V6" s="1754"/>
      <c r="W6" s="1754"/>
      <c r="X6" s="1754"/>
      <c r="Y6" s="1754"/>
      <c r="Z6" s="1754"/>
      <c r="AA6" s="1754"/>
      <c r="AB6" s="1754"/>
      <c r="AC6" s="2088"/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168"/>
      <c r="B7" s="2088"/>
      <c r="C7" s="2074"/>
      <c r="D7" s="2074"/>
      <c r="E7" s="2170"/>
      <c r="F7" s="2170"/>
      <c r="G7" s="2171"/>
      <c r="H7" s="2076"/>
      <c r="I7" s="2076"/>
      <c r="J7" s="2076"/>
      <c r="K7" s="2076"/>
      <c r="L7" s="2076"/>
      <c r="M7" s="2076"/>
      <c r="N7" s="2088"/>
      <c r="O7" s="2088"/>
      <c r="P7" s="2088"/>
      <c r="Q7" s="2088"/>
      <c r="R7" s="2088"/>
      <c r="S7" s="2088"/>
      <c r="T7" s="1754"/>
      <c r="U7" s="1754"/>
      <c r="V7" s="1754"/>
      <c r="W7" s="1754"/>
      <c r="X7" s="1754"/>
      <c r="Y7" s="1754"/>
      <c r="Z7" s="1754"/>
      <c r="AA7" s="1754"/>
      <c r="AB7" s="1754"/>
      <c r="AC7" s="2088"/>
      <c r="AE7" s="1754"/>
      <c r="AF7" s="1754"/>
      <c r="AG7" s="1754"/>
      <c r="AH7" s="1754"/>
      <c r="AI7" s="1754"/>
      <c r="AJ7" s="1754"/>
    </row>
    <row r="8" spans="1:36" s="5" customFormat="1" ht="15.75">
      <c r="A8" s="2168"/>
      <c r="B8" s="2088"/>
      <c r="C8" s="2074"/>
      <c r="D8" s="2074"/>
      <c r="E8" s="2170"/>
      <c r="F8" s="2170"/>
      <c r="G8" s="2171"/>
      <c r="H8" s="2076"/>
      <c r="I8" s="2076"/>
      <c r="J8" s="2076"/>
      <c r="K8" s="2076"/>
      <c r="L8" s="2076"/>
      <c r="M8" s="2076"/>
      <c r="N8" s="147">
        <v>7</v>
      </c>
      <c r="O8" s="6">
        <v>9</v>
      </c>
      <c r="P8" s="6">
        <v>9</v>
      </c>
      <c r="Q8" s="147">
        <v>15</v>
      </c>
      <c r="R8" s="6"/>
      <c r="S8" s="6">
        <v>8</v>
      </c>
      <c r="T8" s="1754"/>
      <c r="U8" s="1754"/>
      <c r="V8" s="1754"/>
      <c r="W8" s="1754"/>
      <c r="X8" s="1754"/>
      <c r="Y8" s="1754"/>
      <c r="Z8" s="1754"/>
      <c r="AA8" s="1754"/>
      <c r="AB8" s="1754"/>
      <c r="AC8" s="2088"/>
      <c r="AE8" s="1754"/>
      <c r="AF8" s="1754"/>
      <c r="AG8" s="1754" t="s">
        <v>32</v>
      </c>
      <c r="AH8" s="1754"/>
      <c r="AI8" s="1754"/>
      <c r="AJ8" s="1754"/>
    </row>
    <row r="9" spans="1:248" ht="30">
      <c r="A9" s="482"/>
      <c r="B9" s="1763" t="s">
        <v>211</v>
      </c>
      <c r="C9" s="17"/>
      <c r="D9" s="1764" t="s">
        <v>590</v>
      </c>
      <c r="E9" s="17"/>
      <c r="F9" s="17"/>
      <c r="G9" s="17"/>
      <c r="H9" s="17"/>
      <c r="I9" s="17"/>
      <c r="J9" s="17"/>
      <c r="K9" s="17"/>
      <c r="L9" s="17"/>
      <c r="M9" s="17"/>
      <c r="N9" s="149"/>
      <c r="O9" s="17"/>
      <c r="P9" s="17"/>
      <c r="Q9" s="149" t="s">
        <v>111</v>
      </c>
      <c r="R9" s="17" t="s">
        <v>111</v>
      </c>
      <c r="S9" s="17" t="s">
        <v>111</v>
      </c>
      <c r="T9" s="1754"/>
      <c r="U9" s="1754"/>
      <c r="V9" s="1754"/>
      <c r="W9" s="1754" t="s">
        <v>627</v>
      </c>
      <c r="X9" s="1754" t="s">
        <v>627</v>
      </c>
      <c r="Y9" s="1754" t="s">
        <v>627</v>
      </c>
      <c r="Z9" s="1754" t="s">
        <v>626</v>
      </c>
      <c r="AA9" s="1754" t="s">
        <v>626</v>
      </c>
      <c r="AB9" s="1754" t="s">
        <v>626</v>
      </c>
      <c r="AC9" s="175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482" t="s">
        <v>146</v>
      </c>
      <c r="B10" s="40" t="s">
        <v>47</v>
      </c>
      <c r="C10" s="14"/>
      <c r="D10" s="15"/>
      <c r="E10" s="15"/>
      <c r="F10" s="500"/>
      <c r="G10" s="501">
        <v>4</v>
      </c>
      <c r="H10" s="8">
        <v>120</v>
      </c>
      <c r="I10" s="16"/>
      <c r="J10" s="16"/>
      <c r="K10" s="14"/>
      <c r="L10" s="14"/>
      <c r="M10" s="35"/>
      <c r="N10" s="150"/>
      <c r="O10" s="37"/>
      <c r="P10" s="37"/>
      <c r="Q10" s="166"/>
      <c r="R10" s="1657"/>
      <c r="S10" s="1657"/>
      <c r="T10" s="1765"/>
      <c r="U10" s="1765"/>
      <c r="V10" s="1765"/>
      <c r="W10" s="1754" t="s">
        <v>627</v>
      </c>
      <c r="X10" s="1754" t="s">
        <v>627</v>
      </c>
      <c r="Y10" s="1754" t="s">
        <v>627</v>
      </c>
      <c r="Z10" s="1754" t="s">
        <v>627</v>
      </c>
      <c r="AA10" s="1754" t="s">
        <v>626</v>
      </c>
      <c r="AB10" s="1754" t="s">
        <v>627</v>
      </c>
      <c r="AC10" s="1765"/>
      <c r="AD10" s="1591"/>
      <c r="AE10" s="1591"/>
      <c r="AF10" s="1591"/>
      <c r="AG10" s="1591"/>
      <c r="AH10" s="1591"/>
      <c r="AI10" s="1591"/>
      <c r="AJ10" s="1591"/>
      <c r="AK10" s="1591"/>
      <c r="AL10" s="1591"/>
      <c r="AM10" s="1591"/>
      <c r="AN10" s="1591"/>
      <c r="AO10" s="1591"/>
      <c r="AP10" s="1591"/>
      <c r="AQ10" s="1591"/>
      <c r="AR10" s="1591"/>
      <c r="AS10" s="1591"/>
      <c r="AT10" s="1591"/>
      <c r="AU10" s="1591"/>
      <c r="AV10" s="1591"/>
      <c r="AW10" s="1591"/>
      <c r="AX10" s="1591"/>
      <c r="AY10" s="1591"/>
      <c r="AZ10" s="1591"/>
      <c r="BA10" s="1591"/>
      <c r="BB10" s="1591"/>
      <c r="BC10" s="1591"/>
      <c r="BD10" s="1591"/>
      <c r="BE10" s="1591"/>
      <c r="BF10" s="1591"/>
      <c r="BG10" s="1591"/>
      <c r="BH10" s="1591"/>
      <c r="BI10" s="1591"/>
      <c r="BJ10" s="1591"/>
      <c r="BK10" s="1591"/>
      <c r="BL10" s="1591"/>
      <c r="BM10" s="1591"/>
      <c r="BN10" s="1591"/>
      <c r="BO10" s="1591"/>
      <c r="BP10" s="1591"/>
      <c r="BQ10" s="1591"/>
      <c r="BR10" s="1591"/>
      <c r="BS10" s="1591"/>
      <c r="BT10" s="1591"/>
      <c r="BU10" s="1591"/>
      <c r="BV10" s="1591"/>
      <c r="BW10" s="1591"/>
      <c r="BX10" s="1591"/>
      <c r="BY10" s="1591"/>
      <c r="BZ10" s="1591"/>
      <c r="CA10" s="1591"/>
      <c r="CB10" s="1591"/>
      <c r="CC10" s="1591"/>
      <c r="CD10" s="1591"/>
      <c r="CE10" s="1591"/>
      <c r="CF10" s="1591"/>
      <c r="CG10" s="1591"/>
      <c r="CH10" s="1591"/>
      <c r="CI10" s="1591"/>
      <c r="CJ10" s="1591"/>
      <c r="CK10" s="1591"/>
      <c r="CL10" s="1591"/>
      <c r="CM10" s="1591"/>
      <c r="CN10" s="1591"/>
      <c r="CO10" s="1591"/>
      <c r="CP10" s="1591"/>
      <c r="CQ10" s="1591"/>
      <c r="CR10" s="1591"/>
      <c r="CS10" s="1591"/>
      <c r="CT10" s="1591"/>
      <c r="CU10" s="1591"/>
      <c r="CV10" s="1591"/>
      <c r="CW10" s="1591"/>
      <c r="CX10" s="1591"/>
      <c r="CY10" s="1591"/>
      <c r="CZ10" s="1591"/>
      <c r="DA10" s="1591"/>
      <c r="DB10" s="1591"/>
      <c r="DC10" s="1591"/>
      <c r="DD10" s="1591"/>
      <c r="DE10" s="1591"/>
      <c r="DF10" s="1591"/>
      <c r="DG10" s="1591"/>
      <c r="DH10" s="1591"/>
      <c r="DI10" s="1591"/>
      <c r="DJ10" s="1591"/>
      <c r="DK10" s="1591"/>
      <c r="DL10" s="1591"/>
      <c r="DM10" s="1591"/>
      <c r="DN10" s="1591"/>
      <c r="DO10" s="1591"/>
      <c r="DP10" s="1591"/>
      <c r="DQ10" s="1591"/>
      <c r="DR10" s="1591"/>
      <c r="DS10" s="1591"/>
      <c r="DT10" s="1591"/>
      <c r="DU10" s="1591"/>
      <c r="DV10" s="1591"/>
      <c r="DW10" s="1591"/>
      <c r="DX10" s="1591"/>
      <c r="DY10" s="1591"/>
      <c r="DZ10" s="1591"/>
      <c r="EA10" s="1591"/>
      <c r="EB10" s="1591"/>
      <c r="EC10" s="1591"/>
      <c r="ED10" s="1591"/>
      <c r="EE10" s="1591"/>
      <c r="EF10" s="1591"/>
      <c r="EG10" s="1591"/>
      <c r="EH10" s="1591"/>
      <c r="EI10" s="1591"/>
      <c r="EJ10" s="1591"/>
      <c r="EK10" s="1591"/>
      <c r="EL10" s="1591"/>
      <c r="EM10" s="1591"/>
      <c r="EN10" s="1591"/>
      <c r="EO10" s="1591"/>
      <c r="EP10" s="1591"/>
      <c r="EQ10" s="1591"/>
      <c r="ER10" s="1591"/>
      <c r="ES10" s="1591"/>
      <c r="ET10" s="1591"/>
      <c r="EU10" s="1591"/>
      <c r="EV10" s="1591"/>
      <c r="EW10" s="1591"/>
      <c r="EX10" s="1591"/>
      <c r="EY10" s="1591"/>
      <c r="EZ10" s="1591"/>
      <c r="FA10" s="1591"/>
      <c r="FB10" s="1591"/>
      <c r="FC10" s="1591"/>
      <c r="FD10" s="1591"/>
      <c r="FE10" s="1591"/>
      <c r="FF10" s="1591"/>
      <c r="FG10" s="1591"/>
      <c r="FH10" s="1591"/>
      <c r="FI10" s="1591"/>
      <c r="FJ10" s="1591"/>
      <c r="FK10" s="1591"/>
      <c r="FL10" s="1591"/>
      <c r="FM10" s="1591"/>
      <c r="FN10" s="1591"/>
      <c r="FO10" s="1591"/>
      <c r="FP10" s="1591"/>
      <c r="FQ10" s="1591"/>
      <c r="FR10" s="1591"/>
      <c r="FS10" s="1591"/>
      <c r="FT10" s="1591"/>
      <c r="FU10" s="1591"/>
      <c r="FV10" s="1591"/>
      <c r="FW10" s="1591"/>
      <c r="FX10" s="1591"/>
      <c r="FY10" s="1591"/>
      <c r="FZ10" s="1591"/>
      <c r="GA10" s="1591"/>
      <c r="GB10" s="1591"/>
      <c r="GC10" s="1591"/>
      <c r="GD10" s="1591"/>
      <c r="GE10" s="1591"/>
      <c r="GF10" s="1591"/>
      <c r="GG10" s="1591"/>
      <c r="GH10" s="1591"/>
      <c r="GI10" s="1591"/>
      <c r="GJ10" s="1591"/>
      <c r="GK10" s="1591"/>
      <c r="GL10" s="1591"/>
      <c r="GM10" s="1591"/>
      <c r="GN10" s="1591"/>
      <c r="GO10" s="1591"/>
      <c r="GP10" s="1591"/>
      <c r="GQ10" s="1591"/>
      <c r="GR10" s="1591"/>
      <c r="GS10" s="1591"/>
      <c r="GT10" s="1591"/>
      <c r="GU10" s="1591"/>
      <c r="GV10" s="1591"/>
      <c r="GW10" s="1591"/>
      <c r="GX10" s="1591"/>
      <c r="GY10" s="1591"/>
      <c r="GZ10" s="1591"/>
      <c r="HA10" s="1591"/>
      <c r="HB10" s="1591"/>
      <c r="HC10" s="1591"/>
      <c r="HD10" s="1591"/>
      <c r="HE10" s="1591"/>
      <c r="HF10" s="1591"/>
      <c r="HG10" s="1591"/>
      <c r="HH10" s="1591"/>
      <c r="HI10" s="1591"/>
      <c r="HJ10" s="1591"/>
      <c r="HK10" s="1591"/>
      <c r="HL10" s="1591"/>
      <c r="HM10" s="1591"/>
      <c r="HN10" s="1591"/>
      <c r="HO10" s="1591"/>
      <c r="HP10" s="1591"/>
      <c r="HQ10" s="1591"/>
      <c r="HR10" s="1591"/>
      <c r="HS10" s="1591"/>
      <c r="HT10" s="1591"/>
      <c r="HU10" s="1591"/>
      <c r="HV10" s="1591"/>
      <c r="HW10" s="1591"/>
      <c r="HX10" s="1591"/>
      <c r="HY10" s="1591"/>
      <c r="HZ10" s="1591"/>
      <c r="IA10" s="1591"/>
      <c r="IB10" s="1591"/>
      <c r="IC10" s="1591"/>
      <c r="ID10" s="1591"/>
      <c r="IE10" s="1591"/>
      <c r="IF10" s="1591"/>
      <c r="IG10" s="1591"/>
      <c r="IH10" s="1591"/>
      <c r="II10" s="1591"/>
      <c r="IJ10" s="1591"/>
      <c r="IK10" s="1591"/>
      <c r="IL10" s="1591"/>
      <c r="IM10" s="1591"/>
      <c r="IN10" s="1591"/>
    </row>
    <row r="11" spans="1:248" ht="18.75">
      <c r="A11" s="482" t="s">
        <v>147</v>
      </c>
      <c r="B11" s="66" t="s">
        <v>53</v>
      </c>
      <c r="C11" s="14"/>
      <c r="D11" s="14" t="s">
        <v>587</v>
      </c>
      <c r="E11" s="15"/>
      <c r="F11" s="500"/>
      <c r="G11" s="13">
        <v>3</v>
      </c>
      <c r="H11" s="8">
        <v>90</v>
      </c>
      <c r="I11" s="16">
        <v>36</v>
      </c>
      <c r="J11" s="16">
        <v>18</v>
      </c>
      <c r="K11" s="14">
        <v>18</v>
      </c>
      <c r="L11" s="14"/>
      <c r="M11" s="35">
        <v>54</v>
      </c>
      <c r="N11" s="150"/>
      <c r="O11" s="37"/>
      <c r="P11" s="37"/>
      <c r="Q11" s="158"/>
      <c r="R11" s="37">
        <v>4</v>
      </c>
      <c r="S11" s="1657"/>
      <c r="T11" s="1765"/>
      <c r="U11" s="1765"/>
      <c r="V11" s="1765"/>
      <c r="W11" s="1754" t="s">
        <v>627</v>
      </c>
      <c r="X11" s="1754" t="s">
        <v>627</v>
      </c>
      <c r="Y11" s="1754" t="s">
        <v>627</v>
      </c>
      <c r="Z11" s="1754" t="s">
        <v>627</v>
      </c>
      <c r="AA11" s="1754" t="s">
        <v>626</v>
      </c>
      <c r="AB11" s="1754" t="s">
        <v>627</v>
      </c>
      <c r="AC11" s="1765"/>
      <c r="AD11" s="1591"/>
      <c r="AE11" s="1591"/>
      <c r="AF11" s="1591"/>
      <c r="AG11" s="1591"/>
      <c r="AH11" s="1591"/>
      <c r="AI11" s="1591"/>
      <c r="AJ11" s="1591"/>
      <c r="AK11" s="1591"/>
      <c r="AL11" s="1591"/>
      <c r="AM11" s="1591"/>
      <c r="AN11" s="1591"/>
      <c r="AO11" s="1591"/>
      <c r="AP11" s="1591"/>
      <c r="AQ11" s="1591"/>
      <c r="AR11" s="1591"/>
      <c r="AS11" s="1591"/>
      <c r="AT11" s="1591"/>
      <c r="AU11" s="1591"/>
      <c r="AV11" s="1591"/>
      <c r="AW11" s="1591"/>
      <c r="AX11" s="1591"/>
      <c r="AY11" s="1591"/>
      <c r="AZ11" s="1591"/>
      <c r="BA11" s="1591"/>
      <c r="BB11" s="1591"/>
      <c r="BC11" s="1591"/>
      <c r="BD11" s="1591"/>
      <c r="BE11" s="1591"/>
      <c r="BF11" s="1591"/>
      <c r="BG11" s="1591"/>
      <c r="BH11" s="1591"/>
      <c r="BI11" s="1591"/>
      <c r="BJ11" s="1591"/>
      <c r="BK11" s="1591"/>
      <c r="BL11" s="1591"/>
      <c r="BM11" s="1591"/>
      <c r="BN11" s="1591"/>
      <c r="BO11" s="1591"/>
      <c r="BP11" s="1591"/>
      <c r="BQ11" s="1591"/>
      <c r="BR11" s="1591"/>
      <c r="BS11" s="1591"/>
      <c r="BT11" s="1591"/>
      <c r="BU11" s="1591"/>
      <c r="BV11" s="1591"/>
      <c r="BW11" s="1591"/>
      <c r="BX11" s="1591"/>
      <c r="BY11" s="1591"/>
      <c r="BZ11" s="1591"/>
      <c r="CA11" s="1591"/>
      <c r="CB11" s="1591"/>
      <c r="CC11" s="1591"/>
      <c r="CD11" s="1591"/>
      <c r="CE11" s="1591"/>
      <c r="CF11" s="1591"/>
      <c r="CG11" s="1591"/>
      <c r="CH11" s="1591"/>
      <c r="CI11" s="1591"/>
      <c r="CJ11" s="1591"/>
      <c r="CK11" s="1591"/>
      <c r="CL11" s="1591"/>
      <c r="CM11" s="1591"/>
      <c r="CN11" s="1591"/>
      <c r="CO11" s="1591"/>
      <c r="CP11" s="1591"/>
      <c r="CQ11" s="1591"/>
      <c r="CR11" s="1591"/>
      <c r="CS11" s="1591"/>
      <c r="CT11" s="1591"/>
      <c r="CU11" s="1591"/>
      <c r="CV11" s="1591"/>
      <c r="CW11" s="1591"/>
      <c r="CX11" s="1591"/>
      <c r="CY11" s="1591"/>
      <c r="CZ11" s="1591"/>
      <c r="DA11" s="1591"/>
      <c r="DB11" s="1591"/>
      <c r="DC11" s="1591"/>
      <c r="DD11" s="1591"/>
      <c r="DE11" s="1591"/>
      <c r="DF11" s="1591"/>
      <c r="DG11" s="1591"/>
      <c r="DH11" s="1591"/>
      <c r="DI11" s="1591"/>
      <c r="DJ11" s="1591"/>
      <c r="DK11" s="1591"/>
      <c r="DL11" s="1591"/>
      <c r="DM11" s="1591"/>
      <c r="DN11" s="1591"/>
      <c r="DO11" s="1591"/>
      <c r="DP11" s="1591"/>
      <c r="DQ11" s="1591"/>
      <c r="DR11" s="1591"/>
      <c r="DS11" s="1591"/>
      <c r="DT11" s="1591"/>
      <c r="DU11" s="1591"/>
      <c r="DV11" s="1591"/>
      <c r="DW11" s="1591"/>
      <c r="DX11" s="1591"/>
      <c r="DY11" s="1591"/>
      <c r="DZ11" s="1591"/>
      <c r="EA11" s="1591"/>
      <c r="EB11" s="1591"/>
      <c r="EC11" s="1591"/>
      <c r="ED11" s="1591"/>
      <c r="EE11" s="1591"/>
      <c r="EF11" s="1591"/>
      <c r="EG11" s="1591"/>
      <c r="EH11" s="1591"/>
      <c r="EI11" s="1591"/>
      <c r="EJ11" s="1591"/>
      <c r="EK11" s="1591"/>
      <c r="EL11" s="1591"/>
      <c r="EM11" s="1591"/>
      <c r="EN11" s="1591"/>
      <c r="EO11" s="1591"/>
      <c r="EP11" s="1591"/>
      <c r="EQ11" s="1591"/>
      <c r="ER11" s="1591"/>
      <c r="ES11" s="1591"/>
      <c r="ET11" s="1591"/>
      <c r="EU11" s="1591"/>
      <c r="EV11" s="1591"/>
      <c r="EW11" s="1591"/>
      <c r="EX11" s="1591"/>
      <c r="EY11" s="1591"/>
      <c r="EZ11" s="1591"/>
      <c r="FA11" s="1591"/>
      <c r="FB11" s="1591"/>
      <c r="FC11" s="1591"/>
      <c r="FD11" s="1591"/>
      <c r="FE11" s="1591"/>
      <c r="FF11" s="1591"/>
      <c r="FG11" s="1591"/>
      <c r="FH11" s="1591"/>
      <c r="FI11" s="1591"/>
      <c r="FJ11" s="1591"/>
      <c r="FK11" s="1591"/>
      <c r="FL11" s="1591"/>
      <c r="FM11" s="1591"/>
      <c r="FN11" s="1591"/>
      <c r="FO11" s="1591"/>
      <c r="FP11" s="1591"/>
      <c r="FQ11" s="1591"/>
      <c r="FR11" s="1591"/>
      <c r="FS11" s="1591"/>
      <c r="FT11" s="1591"/>
      <c r="FU11" s="1591"/>
      <c r="FV11" s="1591"/>
      <c r="FW11" s="1591"/>
      <c r="FX11" s="1591"/>
      <c r="FY11" s="1591"/>
      <c r="FZ11" s="1591"/>
      <c r="GA11" s="1591"/>
      <c r="GB11" s="1591"/>
      <c r="GC11" s="1591"/>
      <c r="GD11" s="1591"/>
      <c r="GE11" s="1591"/>
      <c r="GF11" s="1591"/>
      <c r="GG11" s="1591"/>
      <c r="GH11" s="1591"/>
      <c r="GI11" s="1591"/>
      <c r="GJ11" s="1591"/>
      <c r="GK11" s="1591"/>
      <c r="GL11" s="1591"/>
      <c r="GM11" s="1591"/>
      <c r="GN11" s="1591"/>
      <c r="GO11" s="1591"/>
      <c r="GP11" s="1591"/>
      <c r="GQ11" s="1591"/>
      <c r="GR11" s="1591"/>
      <c r="GS11" s="1591"/>
      <c r="GT11" s="1591"/>
      <c r="GU11" s="1591"/>
      <c r="GV11" s="1591"/>
      <c r="GW11" s="1591"/>
      <c r="GX11" s="1591"/>
      <c r="GY11" s="1591"/>
      <c r="GZ11" s="1591"/>
      <c r="HA11" s="1591"/>
      <c r="HB11" s="1591"/>
      <c r="HC11" s="1591"/>
      <c r="HD11" s="1591"/>
      <c r="HE11" s="1591"/>
      <c r="HF11" s="1591"/>
      <c r="HG11" s="1591"/>
      <c r="HH11" s="1591"/>
      <c r="HI11" s="1591"/>
      <c r="HJ11" s="1591"/>
      <c r="HK11" s="1591"/>
      <c r="HL11" s="1591"/>
      <c r="HM11" s="1591"/>
      <c r="HN11" s="1591"/>
      <c r="HO11" s="1591"/>
      <c r="HP11" s="1591"/>
      <c r="HQ11" s="1591"/>
      <c r="HR11" s="1591"/>
      <c r="HS11" s="1591"/>
      <c r="HT11" s="1591"/>
      <c r="HU11" s="1591"/>
      <c r="HV11" s="1591"/>
      <c r="HW11" s="1591"/>
      <c r="HX11" s="1591"/>
      <c r="HY11" s="1591"/>
      <c r="HZ11" s="1591"/>
      <c r="IA11" s="1591"/>
      <c r="IB11" s="1591"/>
      <c r="IC11" s="1591"/>
      <c r="ID11" s="1591"/>
      <c r="IE11" s="1591"/>
      <c r="IF11" s="1591"/>
      <c r="IG11" s="1591"/>
      <c r="IH11" s="1591"/>
      <c r="II11" s="1591"/>
      <c r="IJ11" s="1591"/>
      <c r="IK11" s="1591"/>
      <c r="IL11" s="1591"/>
      <c r="IM11" s="1591"/>
      <c r="IN11" s="1591"/>
    </row>
    <row r="12" spans="1:248" ht="18.75">
      <c r="A12" s="482" t="s">
        <v>152</v>
      </c>
      <c r="B12" s="40" t="s">
        <v>58</v>
      </c>
      <c r="C12" s="15"/>
      <c r="D12" s="14"/>
      <c r="E12" s="14"/>
      <c r="F12" s="500"/>
      <c r="G12" s="501">
        <v>4</v>
      </c>
      <c r="H12" s="8">
        <v>120</v>
      </c>
      <c r="I12" s="35"/>
      <c r="J12" s="35"/>
      <c r="K12" s="35"/>
      <c r="L12" s="35"/>
      <c r="M12" s="35"/>
      <c r="N12" s="150"/>
      <c r="O12" s="35"/>
      <c r="P12" s="35"/>
      <c r="Q12" s="166"/>
      <c r="R12" s="35"/>
      <c r="S12" s="35"/>
      <c r="T12" s="1765"/>
      <c r="U12" s="1765"/>
      <c r="V12" s="1765"/>
      <c r="W12" s="1754" t="s">
        <v>627</v>
      </c>
      <c r="X12" s="1754" t="s">
        <v>627</v>
      </c>
      <c r="Y12" s="1754" t="s">
        <v>627</v>
      </c>
      <c r="Z12" s="1754" t="s">
        <v>627</v>
      </c>
      <c r="AA12" s="1754" t="s">
        <v>626</v>
      </c>
      <c r="AB12" s="1754" t="s">
        <v>627</v>
      </c>
      <c r="AC12" s="1765"/>
      <c r="AD12" s="1591"/>
      <c r="AE12" s="1591"/>
      <c r="AF12" s="1591"/>
      <c r="AG12" s="1591"/>
      <c r="AH12" s="1591"/>
      <c r="AI12" s="1591"/>
      <c r="AJ12" s="1591"/>
      <c r="AK12" s="1591"/>
      <c r="AL12" s="1591"/>
      <c r="AM12" s="1591"/>
      <c r="AN12" s="1591"/>
      <c r="AO12" s="1591"/>
      <c r="AP12" s="1591"/>
      <c r="AQ12" s="1591"/>
      <c r="AR12" s="1591"/>
      <c r="AS12" s="1591"/>
      <c r="AT12" s="1591"/>
      <c r="AU12" s="1591"/>
      <c r="AV12" s="1591"/>
      <c r="AW12" s="1591"/>
      <c r="AX12" s="1591"/>
      <c r="AY12" s="1591"/>
      <c r="AZ12" s="1591"/>
      <c r="BA12" s="1591"/>
      <c r="BB12" s="1591"/>
      <c r="BC12" s="1591"/>
      <c r="BD12" s="1591"/>
      <c r="BE12" s="1591"/>
      <c r="BF12" s="1591"/>
      <c r="BG12" s="1591"/>
      <c r="BH12" s="1591"/>
      <c r="BI12" s="1591"/>
      <c r="BJ12" s="1591"/>
      <c r="BK12" s="1591"/>
      <c r="BL12" s="1591"/>
      <c r="BM12" s="1591"/>
      <c r="BN12" s="1591"/>
      <c r="BO12" s="1591"/>
      <c r="BP12" s="1591"/>
      <c r="BQ12" s="1591"/>
      <c r="BR12" s="1591"/>
      <c r="BS12" s="1591"/>
      <c r="BT12" s="1591"/>
      <c r="BU12" s="1591"/>
      <c r="BV12" s="1591"/>
      <c r="BW12" s="1591"/>
      <c r="BX12" s="1591"/>
      <c r="BY12" s="1591"/>
      <c r="BZ12" s="1591"/>
      <c r="CA12" s="1591"/>
      <c r="CB12" s="1591"/>
      <c r="CC12" s="1591"/>
      <c r="CD12" s="1591"/>
      <c r="CE12" s="1591"/>
      <c r="CF12" s="1591"/>
      <c r="CG12" s="1591"/>
      <c r="CH12" s="1591"/>
      <c r="CI12" s="1591"/>
      <c r="CJ12" s="1591"/>
      <c r="CK12" s="1591"/>
      <c r="CL12" s="1591"/>
      <c r="CM12" s="1591"/>
      <c r="CN12" s="1591"/>
      <c r="CO12" s="1591"/>
      <c r="CP12" s="1591"/>
      <c r="CQ12" s="1591"/>
      <c r="CR12" s="1591"/>
      <c r="CS12" s="1591"/>
      <c r="CT12" s="1591"/>
      <c r="CU12" s="1591"/>
      <c r="CV12" s="1591"/>
      <c r="CW12" s="1591"/>
      <c r="CX12" s="1591"/>
      <c r="CY12" s="1591"/>
      <c r="CZ12" s="1591"/>
      <c r="DA12" s="1591"/>
      <c r="DB12" s="1591"/>
      <c r="DC12" s="1591"/>
      <c r="DD12" s="1591"/>
      <c r="DE12" s="1591"/>
      <c r="DF12" s="1591"/>
      <c r="DG12" s="1591"/>
      <c r="DH12" s="1591"/>
      <c r="DI12" s="1591"/>
      <c r="DJ12" s="1591"/>
      <c r="DK12" s="1591"/>
      <c r="DL12" s="1591"/>
      <c r="DM12" s="1591"/>
      <c r="DN12" s="1591"/>
      <c r="DO12" s="1591"/>
      <c r="DP12" s="1591"/>
      <c r="DQ12" s="1591"/>
      <c r="DR12" s="1591"/>
      <c r="DS12" s="1591"/>
      <c r="DT12" s="1591"/>
      <c r="DU12" s="1591"/>
      <c r="DV12" s="1591"/>
      <c r="DW12" s="1591"/>
      <c r="DX12" s="1591"/>
      <c r="DY12" s="1591"/>
      <c r="DZ12" s="1591"/>
      <c r="EA12" s="1591"/>
      <c r="EB12" s="1591"/>
      <c r="EC12" s="1591"/>
      <c r="ED12" s="1591"/>
      <c r="EE12" s="1591"/>
      <c r="EF12" s="1591"/>
      <c r="EG12" s="1591"/>
      <c r="EH12" s="1591"/>
      <c r="EI12" s="1591"/>
      <c r="EJ12" s="1591"/>
      <c r="EK12" s="1591"/>
      <c r="EL12" s="1591"/>
      <c r="EM12" s="1591"/>
      <c r="EN12" s="1591"/>
      <c r="EO12" s="1591"/>
      <c r="EP12" s="1591"/>
      <c r="EQ12" s="1591"/>
      <c r="ER12" s="1591"/>
      <c r="ES12" s="1591"/>
      <c r="ET12" s="1591"/>
      <c r="EU12" s="1591"/>
      <c r="EV12" s="1591"/>
      <c r="EW12" s="1591"/>
      <c r="EX12" s="1591"/>
      <c r="EY12" s="1591"/>
      <c r="EZ12" s="1591"/>
      <c r="FA12" s="1591"/>
      <c r="FB12" s="1591"/>
      <c r="FC12" s="1591"/>
      <c r="FD12" s="1591"/>
      <c r="FE12" s="1591"/>
      <c r="FF12" s="1591"/>
      <c r="FG12" s="1591"/>
      <c r="FH12" s="1591"/>
      <c r="FI12" s="1591"/>
      <c r="FJ12" s="1591"/>
      <c r="FK12" s="1591"/>
      <c r="FL12" s="1591"/>
      <c r="FM12" s="1591"/>
      <c r="FN12" s="1591"/>
      <c r="FO12" s="1591"/>
      <c r="FP12" s="1591"/>
      <c r="FQ12" s="1591"/>
      <c r="FR12" s="1591"/>
      <c r="FS12" s="1591"/>
      <c r="FT12" s="1591"/>
      <c r="FU12" s="1591"/>
      <c r="FV12" s="1591"/>
      <c r="FW12" s="1591"/>
      <c r="FX12" s="1591"/>
      <c r="FY12" s="1591"/>
      <c r="FZ12" s="1591"/>
      <c r="GA12" s="1591"/>
      <c r="GB12" s="1591"/>
      <c r="GC12" s="1591"/>
      <c r="GD12" s="1591"/>
      <c r="GE12" s="1591"/>
      <c r="GF12" s="1591"/>
      <c r="GG12" s="1591"/>
      <c r="GH12" s="1591"/>
      <c r="GI12" s="1591"/>
      <c r="GJ12" s="1591"/>
      <c r="GK12" s="1591"/>
      <c r="GL12" s="1591"/>
      <c r="GM12" s="1591"/>
      <c r="GN12" s="1591"/>
      <c r="GO12" s="1591"/>
      <c r="GP12" s="1591"/>
      <c r="GQ12" s="1591"/>
      <c r="GR12" s="1591"/>
      <c r="GS12" s="1591"/>
      <c r="GT12" s="1591"/>
      <c r="GU12" s="1591"/>
      <c r="GV12" s="1591"/>
      <c r="GW12" s="1591"/>
      <c r="GX12" s="1591"/>
      <c r="GY12" s="1591"/>
      <c r="GZ12" s="1591"/>
      <c r="HA12" s="1591"/>
      <c r="HB12" s="1591"/>
      <c r="HC12" s="1591"/>
      <c r="HD12" s="1591"/>
      <c r="HE12" s="1591"/>
      <c r="HF12" s="1591"/>
      <c r="HG12" s="1591"/>
      <c r="HH12" s="1591"/>
      <c r="HI12" s="1591"/>
      <c r="HJ12" s="1591"/>
      <c r="HK12" s="1591"/>
      <c r="HL12" s="1591"/>
      <c r="HM12" s="1591"/>
      <c r="HN12" s="1591"/>
      <c r="HO12" s="1591"/>
      <c r="HP12" s="1591"/>
      <c r="HQ12" s="1591"/>
      <c r="HR12" s="1591"/>
      <c r="HS12" s="1591"/>
      <c r="HT12" s="1591"/>
      <c r="HU12" s="1591"/>
      <c r="HV12" s="1591"/>
      <c r="HW12" s="1591"/>
      <c r="HX12" s="1591"/>
      <c r="HY12" s="1591"/>
      <c r="HZ12" s="1591"/>
      <c r="IA12" s="1591"/>
      <c r="IB12" s="1591"/>
      <c r="IC12" s="1591"/>
      <c r="ID12" s="1591"/>
      <c r="IE12" s="1591"/>
      <c r="IF12" s="1591"/>
      <c r="IG12" s="1591"/>
      <c r="IH12" s="1591"/>
      <c r="II12" s="1591"/>
      <c r="IJ12" s="1591"/>
      <c r="IK12" s="1591"/>
      <c r="IL12" s="1591"/>
      <c r="IM12" s="1591"/>
      <c r="IN12" s="1591"/>
    </row>
    <row r="13" spans="1:248" ht="18.75">
      <c r="A13" s="482" t="s">
        <v>153</v>
      </c>
      <c r="B13" s="66" t="s">
        <v>92</v>
      </c>
      <c r="C13" s="15"/>
      <c r="D13" s="14" t="s">
        <v>587</v>
      </c>
      <c r="E13" s="14"/>
      <c r="F13" s="500"/>
      <c r="G13" s="13">
        <v>3</v>
      </c>
      <c r="H13" s="8">
        <v>90</v>
      </c>
      <c r="I13" s="16">
        <v>36</v>
      </c>
      <c r="J13" s="16">
        <v>18</v>
      </c>
      <c r="K13" s="14">
        <v>18</v>
      </c>
      <c r="L13" s="14"/>
      <c r="M13" s="35">
        <v>54</v>
      </c>
      <c r="N13" s="150"/>
      <c r="O13" s="37"/>
      <c r="P13" s="37"/>
      <c r="Q13" s="166"/>
      <c r="R13" s="37">
        <v>4</v>
      </c>
      <c r="S13" s="37"/>
      <c r="T13" s="1765"/>
      <c r="U13" s="1765"/>
      <c r="V13" s="1765"/>
      <c r="W13" s="1754" t="s">
        <v>627</v>
      </c>
      <c r="X13" s="1754" t="s">
        <v>627</v>
      </c>
      <c r="Y13" s="1754" t="s">
        <v>627</v>
      </c>
      <c r="Z13" s="1754" t="s">
        <v>627</v>
      </c>
      <c r="AA13" s="1754" t="s">
        <v>626</v>
      </c>
      <c r="AB13" s="1754" t="s">
        <v>627</v>
      </c>
      <c r="AC13" s="1765"/>
      <c r="AD13" s="1591"/>
      <c r="AE13" s="1591"/>
      <c r="AF13" s="1591"/>
      <c r="AG13" s="1591"/>
      <c r="AH13" s="1591"/>
      <c r="AI13" s="1591"/>
      <c r="AJ13" s="1591"/>
      <c r="AK13" s="1591"/>
      <c r="AL13" s="1591"/>
      <c r="AM13" s="1591"/>
      <c r="AN13" s="1591"/>
      <c r="AO13" s="1591"/>
      <c r="AP13" s="1591"/>
      <c r="AQ13" s="1591"/>
      <c r="AR13" s="1591"/>
      <c r="AS13" s="1591"/>
      <c r="AT13" s="1591"/>
      <c r="AU13" s="1591"/>
      <c r="AV13" s="1591"/>
      <c r="AW13" s="1591"/>
      <c r="AX13" s="1591"/>
      <c r="AY13" s="1591"/>
      <c r="AZ13" s="1591"/>
      <c r="BA13" s="1591"/>
      <c r="BB13" s="1591"/>
      <c r="BC13" s="1591"/>
      <c r="BD13" s="1591"/>
      <c r="BE13" s="1591"/>
      <c r="BF13" s="1591"/>
      <c r="BG13" s="1591"/>
      <c r="BH13" s="1591"/>
      <c r="BI13" s="1591"/>
      <c r="BJ13" s="1591"/>
      <c r="BK13" s="1591"/>
      <c r="BL13" s="1591"/>
      <c r="BM13" s="1591"/>
      <c r="BN13" s="1591"/>
      <c r="BO13" s="1591"/>
      <c r="BP13" s="1591"/>
      <c r="BQ13" s="1591"/>
      <c r="BR13" s="1591"/>
      <c r="BS13" s="1591"/>
      <c r="BT13" s="1591"/>
      <c r="BU13" s="1591"/>
      <c r="BV13" s="1591"/>
      <c r="BW13" s="1591"/>
      <c r="BX13" s="1591"/>
      <c r="BY13" s="1591"/>
      <c r="BZ13" s="1591"/>
      <c r="CA13" s="1591"/>
      <c r="CB13" s="1591"/>
      <c r="CC13" s="1591"/>
      <c r="CD13" s="1591"/>
      <c r="CE13" s="1591"/>
      <c r="CF13" s="1591"/>
      <c r="CG13" s="1591"/>
      <c r="CH13" s="1591"/>
      <c r="CI13" s="1591"/>
      <c r="CJ13" s="1591"/>
      <c r="CK13" s="1591"/>
      <c r="CL13" s="1591"/>
      <c r="CM13" s="1591"/>
      <c r="CN13" s="1591"/>
      <c r="CO13" s="1591"/>
      <c r="CP13" s="1591"/>
      <c r="CQ13" s="1591"/>
      <c r="CR13" s="1591"/>
      <c r="CS13" s="1591"/>
      <c r="CT13" s="1591"/>
      <c r="CU13" s="1591"/>
      <c r="CV13" s="1591"/>
      <c r="CW13" s="1591"/>
      <c r="CX13" s="1591"/>
      <c r="CY13" s="1591"/>
      <c r="CZ13" s="1591"/>
      <c r="DA13" s="1591"/>
      <c r="DB13" s="1591"/>
      <c r="DC13" s="1591"/>
      <c r="DD13" s="1591"/>
      <c r="DE13" s="1591"/>
      <c r="DF13" s="1591"/>
      <c r="DG13" s="1591"/>
      <c r="DH13" s="1591"/>
      <c r="DI13" s="1591"/>
      <c r="DJ13" s="1591"/>
      <c r="DK13" s="1591"/>
      <c r="DL13" s="1591"/>
      <c r="DM13" s="1591"/>
      <c r="DN13" s="1591"/>
      <c r="DO13" s="1591"/>
      <c r="DP13" s="1591"/>
      <c r="DQ13" s="1591"/>
      <c r="DR13" s="1591"/>
      <c r="DS13" s="1591"/>
      <c r="DT13" s="1591"/>
      <c r="DU13" s="1591"/>
      <c r="DV13" s="1591"/>
      <c r="DW13" s="1591"/>
      <c r="DX13" s="1591"/>
      <c r="DY13" s="1591"/>
      <c r="DZ13" s="1591"/>
      <c r="EA13" s="1591"/>
      <c r="EB13" s="1591"/>
      <c r="EC13" s="1591"/>
      <c r="ED13" s="1591"/>
      <c r="EE13" s="1591"/>
      <c r="EF13" s="1591"/>
      <c r="EG13" s="1591"/>
      <c r="EH13" s="1591"/>
      <c r="EI13" s="1591"/>
      <c r="EJ13" s="1591"/>
      <c r="EK13" s="1591"/>
      <c r="EL13" s="1591"/>
      <c r="EM13" s="1591"/>
      <c r="EN13" s="1591"/>
      <c r="EO13" s="1591"/>
      <c r="EP13" s="1591"/>
      <c r="EQ13" s="1591"/>
      <c r="ER13" s="1591"/>
      <c r="ES13" s="1591"/>
      <c r="ET13" s="1591"/>
      <c r="EU13" s="1591"/>
      <c r="EV13" s="1591"/>
      <c r="EW13" s="1591"/>
      <c r="EX13" s="1591"/>
      <c r="EY13" s="1591"/>
      <c r="EZ13" s="1591"/>
      <c r="FA13" s="1591"/>
      <c r="FB13" s="1591"/>
      <c r="FC13" s="1591"/>
      <c r="FD13" s="1591"/>
      <c r="FE13" s="1591"/>
      <c r="FF13" s="1591"/>
      <c r="FG13" s="1591"/>
      <c r="FH13" s="1591"/>
      <c r="FI13" s="1591"/>
      <c r="FJ13" s="1591"/>
      <c r="FK13" s="1591"/>
      <c r="FL13" s="1591"/>
      <c r="FM13" s="1591"/>
      <c r="FN13" s="1591"/>
      <c r="FO13" s="1591"/>
      <c r="FP13" s="1591"/>
      <c r="FQ13" s="1591"/>
      <c r="FR13" s="1591"/>
      <c r="FS13" s="1591"/>
      <c r="FT13" s="1591"/>
      <c r="FU13" s="1591"/>
      <c r="FV13" s="1591"/>
      <c r="FW13" s="1591"/>
      <c r="FX13" s="1591"/>
      <c r="FY13" s="1591"/>
      <c r="FZ13" s="1591"/>
      <c r="GA13" s="1591"/>
      <c r="GB13" s="1591"/>
      <c r="GC13" s="1591"/>
      <c r="GD13" s="1591"/>
      <c r="GE13" s="1591"/>
      <c r="GF13" s="1591"/>
      <c r="GG13" s="1591"/>
      <c r="GH13" s="1591"/>
      <c r="GI13" s="1591"/>
      <c r="GJ13" s="1591"/>
      <c r="GK13" s="1591"/>
      <c r="GL13" s="1591"/>
      <c r="GM13" s="1591"/>
      <c r="GN13" s="1591"/>
      <c r="GO13" s="1591"/>
      <c r="GP13" s="1591"/>
      <c r="GQ13" s="1591"/>
      <c r="GR13" s="1591"/>
      <c r="GS13" s="1591"/>
      <c r="GT13" s="1591"/>
      <c r="GU13" s="1591"/>
      <c r="GV13" s="1591"/>
      <c r="GW13" s="1591"/>
      <c r="GX13" s="1591"/>
      <c r="GY13" s="1591"/>
      <c r="GZ13" s="1591"/>
      <c r="HA13" s="1591"/>
      <c r="HB13" s="1591"/>
      <c r="HC13" s="1591"/>
      <c r="HD13" s="1591"/>
      <c r="HE13" s="1591"/>
      <c r="HF13" s="1591"/>
      <c r="HG13" s="1591"/>
      <c r="HH13" s="1591"/>
      <c r="HI13" s="1591"/>
      <c r="HJ13" s="1591"/>
      <c r="HK13" s="1591"/>
      <c r="HL13" s="1591"/>
      <c r="HM13" s="1591"/>
      <c r="HN13" s="1591"/>
      <c r="HO13" s="1591"/>
      <c r="HP13" s="1591"/>
      <c r="HQ13" s="1591"/>
      <c r="HR13" s="1591"/>
      <c r="HS13" s="1591"/>
      <c r="HT13" s="1591"/>
      <c r="HU13" s="1591"/>
      <c r="HV13" s="1591"/>
      <c r="HW13" s="1591"/>
      <c r="HX13" s="1591"/>
      <c r="HY13" s="1591"/>
      <c r="HZ13" s="1591"/>
      <c r="IA13" s="1591"/>
      <c r="IB13" s="1591"/>
      <c r="IC13" s="1591"/>
      <c r="ID13" s="1591"/>
      <c r="IE13" s="1591"/>
      <c r="IF13" s="1591"/>
      <c r="IG13" s="1591"/>
      <c r="IH13" s="1591"/>
      <c r="II13" s="1591"/>
      <c r="IJ13" s="1591"/>
      <c r="IK13" s="1591"/>
      <c r="IL13" s="1591"/>
      <c r="IM13" s="1591"/>
      <c r="IN13" s="1591"/>
    </row>
    <row r="14" spans="1:248" ht="18.75">
      <c r="A14" s="482" t="s">
        <v>155</v>
      </c>
      <c r="B14" s="1766" t="s">
        <v>156</v>
      </c>
      <c r="C14" s="14" t="s">
        <v>587</v>
      </c>
      <c r="D14" s="15"/>
      <c r="E14" s="15"/>
      <c r="F14" s="15"/>
      <c r="G14" s="13">
        <v>3.5</v>
      </c>
      <c r="H14" s="8">
        <v>105</v>
      </c>
      <c r="I14" s="16">
        <v>36</v>
      </c>
      <c r="J14" s="16">
        <v>18</v>
      </c>
      <c r="K14" s="14">
        <v>18</v>
      </c>
      <c r="L14" s="14"/>
      <c r="M14" s="35">
        <v>69</v>
      </c>
      <c r="N14" s="150"/>
      <c r="O14" s="37"/>
      <c r="P14" s="37"/>
      <c r="Q14" s="166"/>
      <c r="R14" s="37">
        <v>4</v>
      </c>
      <c r="S14" s="37"/>
      <c r="T14" s="1765"/>
      <c r="U14" s="1765"/>
      <c r="V14" s="1765"/>
      <c r="W14" s="1754" t="s">
        <v>627</v>
      </c>
      <c r="X14" s="1754" t="s">
        <v>627</v>
      </c>
      <c r="Y14" s="1754" t="s">
        <v>627</v>
      </c>
      <c r="Z14" s="1754" t="s">
        <v>627</v>
      </c>
      <c r="AA14" s="1754" t="s">
        <v>626</v>
      </c>
      <c r="AB14" s="1754" t="s">
        <v>627</v>
      </c>
      <c r="AC14" s="1765"/>
      <c r="AD14" s="1591"/>
      <c r="AE14" s="1591"/>
      <c r="AF14" s="1591"/>
      <c r="AG14" s="1591"/>
      <c r="AH14" s="1591"/>
      <c r="AI14" s="1591"/>
      <c r="AJ14" s="1591"/>
      <c r="AK14" s="1591"/>
      <c r="AL14" s="1591"/>
      <c r="AM14" s="1591"/>
      <c r="AN14" s="1591"/>
      <c r="AO14" s="1591"/>
      <c r="AP14" s="1591"/>
      <c r="AQ14" s="1591"/>
      <c r="AR14" s="1591"/>
      <c r="AS14" s="1591"/>
      <c r="AT14" s="1591"/>
      <c r="AU14" s="1591"/>
      <c r="AV14" s="1591"/>
      <c r="AW14" s="1591"/>
      <c r="AX14" s="1591"/>
      <c r="AY14" s="1591"/>
      <c r="AZ14" s="1591"/>
      <c r="BA14" s="1591"/>
      <c r="BB14" s="1591"/>
      <c r="BC14" s="1591"/>
      <c r="BD14" s="1591"/>
      <c r="BE14" s="1591"/>
      <c r="BF14" s="1591"/>
      <c r="BG14" s="1591"/>
      <c r="BH14" s="1591"/>
      <c r="BI14" s="1591"/>
      <c r="BJ14" s="1591"/>
      <c r="BK14" s="1591"/>
      <c r="BL14" s="1591"/>
      <c r="BM14" s="1591"/>
      <c r="BN14" s="1591"/>
      <c r="BO14" s="1591"/>
      <c r="BP14" s="1591"/>
      <c r="BQ14" s="1591"/>
      <c r="BR14" s="1591"/>
      <c r="BS14" s="1591"/>
      <c r="BT14" s="1591"/>
      <c r="BU14" s="1591"/>
      <c r="BV14" s="1591"/>
      <c r="BW14" s="1591"/>
      <c r="BX14" s="1591"/>
      <c r="BY14" s="1591"/>
      <c r="BZ14" s="1591"/>
      <c r="CA14" s="1591"/>
      <c r="CB14" s="1591"/>
      <c r="CC14" s="1591"/>
      <c r="CD14" s="1591"/>
      <c r="CE14" s="1591"/>
      <c r="CF14" s="1591"/>
      <c r="CG14" s="1591"/>
      <c r="CH14" s="1591"/>
      <c r="CI14" s="1591"/>
      <c r="CJ14" s="1591"/>
      <c r="CK14" s="1591"/>
      <c r="CL14" s="1591"/>
      <c r="CM14" s="1591"/>
      <c r="CN14" s="1591"/>
      <c r="CO14" s="1591"/>
      <c r="CP14" s="1591"/>
      <c r="CQ14" s="1591"/>
      <c r="CR14" s="1591"/>
      <c r="CS14" s="1591"/>
      <c r="CT14" s="1591"/>
      <c r="CU14" s="1591"/>
      <c r="CV14" s="1591"/>
      <c r="CW14" s="1591"/>
      <c r="CX14" s="1591"/>
      <c r="CY14" s="1591"/>
      <c r="CZ14" s="1591"/>
      <c r="DA14" s="1591"/>
      <c r="DB14" s="1591"/>
      <c r="DC14" s="1591"/>
      <c r="DD14" s="1591"/>
      <c r="DE14" s="1591"/>
      <c r="DF14" s="1591"/>
      <c r="DG14" s="1591"/>
      <c r="DH14" s="1591"/>
      <c r="DI14" s="1591"/>
      <c r="DJ14" s="1591"/>
      <c r="DK14" s="1591"/>
      <c r="DL14" s="1591"/>
      <c r="DM14" s="1591"/>
      <c r="DN14" s="1591"/>
      <c r="DO14" s="1591"/>
      <c r="DP14" s="1591"/>
      <c r="DQ14" s="1591"/>
      <c r="DR14" s="1591"/>
      <c r="DS14" s="1591"/>
      <c r="DT14" s="1591"/>
      <c r="DU14" s="1591"/>
      <c r="DV14" s="1591"/>
      <c r="DW14" s="1591"/>
      <c r="DX14" s="1591"/>
      <c r="DY14" s="1591"/>
      <c r="DZ14" s="1591"/>
      <c r="EA14" s="1591"/>
      <c r="EB14" s="1591"/>
      <c r="EC14" s="1591"/>
      <c r="ED14" s="1591"/>
      <c r="EE14" s="1591"/>
      <c r="EF14" s="1591"/>
      <c r="EG14" s="1591"/>
      <c r="EH14" s="1591"/>
      <c r="EI14" s="1591"/>
      <c r="EJ14" s="1591"/>
      <c r="EK14" s="1591"/>
      <c r="EL14" s="1591"/>
      <c r="EM14" s="1591"/>
      <c r="EN14" s="1591"/>
      <c r="EO14" s="1591"/>
      <c r="EP14" s="1591"/>
      <c r="EQ14" s="1591"/>
      <c r="ER14" s="1591"/>
      <c r="ES14" s="1591"/>
      <c r="ET14" s="1591"/>
      <c r="EU14" s="1591"/>
      <c r="EV14" s="1591"/>
      <c r="EW14" s="1591"/>
      <c r="EX14" s="1591"/>
      <c r="EY14" s="1591"/>
      <c r="EZ14" s="1591"/>
      <c r="FA14" s="1591"/>
      <c r="FB14" s="1591"/>
      <c r="FC14" s="1591"/>
      <c r="FD14" s="1591"/>
      <c r="FE14" s="1591"/>
      <c r="FF14" s="1591"/>
      <c r="FG14" s="1591"/>
      <c r="FH14" s="1591"/>
      <c r="FI14" s="1591"/>
      <c r="FJ14" s="1591"/>
      <c r="FK14" s="1591"/>
      <c r="FL14" s="1591"/>
      <c r="FM14" s="1591"/>
      <c r="FN14" s="1591"/>
      <c r="FO14" s="1591"/>
      <c r="FP14" s="1591"/>
      <c r="FQ14" s="1591"/>
      <c r="FR14" s="1591"/>
      <c r="FS14" s="1591"/>
      <c r="FT14" s="1591"/>
      <c r="FU14" s="1591"/>
      <c r="FV14" s="1591"/>
      <c r="FW14" s="1591"/>
      <c r="FX14" s="1591"/>
      <c r="FY14" s="1591"/>
      <c r="FZ14" s="1591"/>
      <c r="GA14" s="1591"/>
      <c r="GB14" s="1591"/>
      <c r="GC14" s="1591"/>
      <c r="GD14" s="1591"/>
      <c r="GE14" s="1591"/>
      <c r="GF14" s="1591"/>
      <c r="GG14" s="1591"/>
      <c r="GH14" s="1591"/>
      <c r="GI14" s="1591"/>
      <c r="GJ14" s="1591"/>
      <c r="GK14" s="1591"/>
      <c r="GL14" s="1591"/>
      <c r="GM14" s="1591"/>
      <c r="GN14" s="1591"/>
      <c r="GO14" s="1591"/>
      <c r="GP14" s="1591"/>
      <c r="GQ14" s="1591"/>
      <c r="GR14" s="1591"/>
      <c r="GS14" s="1591"/>
      <c r="GT14" s="1591"/>
      <c r="GU14" s="1591"/>
      <c r="GV14" s="1591"/>
      <c r="GW14" s="1591"/>
      <c r="GX14" s="1591"/>
      <c r="GY14" s="1591"/>
      <c r="GZ14" s="1591"/>
      <c r="HA14" s="1591"/>
      <c r="HB14" s="1591"/>
      <c r="HC14" s="1591"/>
      <c r="HD14" s="1591"/>
      <c r="HE14" s="1591"/>
      <c r="HF14" s="1591"/>
      <c r="HG14" s="1591"/>
      <c r="HH14" s="1591"/>
      <c r="HI14" s="1591"/>
      <c r="HJ14" s="1591"/>
      <c r="HK14" s="1591"/>
      <c r="HL14" s="1591"/>
      <c r="HM14" s="1591"/>
      <c r="HN14" s="1591"/>
      <c r="HO14" s="1591"/>
      <c r="HP14" s="1591"/>
      <c r="HQ14" s="1591"/>
      <c r="HR14" s="1591"/>
      <c r="HS14" s="1591"/>
      <c r="HT14" s="1591"/>
      <c r="HU14" s="1591"/>
      <c r="HV14" s="1591"/>
      <c r="HW14" s="1591"/>
      <c r="HX14" s="1591"/>
      <c r="HY14" s="1591"/>
      <c r="HZ14" s="1591"/>
      <c r="IA14" s="1591"/>
      <c r="IB14" s="1591"/>
      <c r="IC14" s="1591"/>
      <c r="ID14" s="1591"/>
      <c r="IE14" s="1591"/>
      <c r="IF14" s="1591"/>
      <c r="IG14" s="1591"/>
      <c r="IH14" s="1591"/>
      <c r="II14" s="1591"/>
      <c r="IJ14" s="1591"/>
      <c r="IK14" s="1591"/>
      <c r="IL14" s="1591"/>
      <c r="IM14" s="1591"/>
      <c r="IN14" s="1591"/>
    </row>
    <row r="15" spans="1:248" ht="31.5">
      <c r="A15" s="482" t="s">
        <v>174</v>
      </c>
      <c r="B15" s="66" t="s">
        <v>616</v>
      </c>
      <c r="C15" s="44" t="s">
        <v>587</v>
      </c>
      <c r="D15" s="44"/>
      <c r="E15" s="44"/>
      <c r="F15" s="500"/>
      <c r="G15" s="13">
        <v>3.5</v>
      </c>
      <c r="H15" s="8">
        <v>105</v>
      </c>
      <c r="I15" s="16">
        <v>36</v>
      </c>
      <c r="J15" s="16">
        <v>18</v>
      </c>
      <c r="K15" s="14">
        <v>18</v>
      </c>
      <c r="L15" s="14"/>
      <c r="M15" s="35">
        <v>69</v>
      </c>
      <c r="N15" s="150"/>
      <c r="O15" s="37"/>
      <c r="P15" s="37"/>
      <c r="Q15" s="166"/>
      <c r="R15" s="37">
        <v>4</v>
      </c>
      <c r="S15" s="37"/>
      <c r="T15" s="1765"/>
      <c r="U15" s="1765"/>
      <c r="V15" s="1765"/>
      <c r="W15" s="1754" t="s">
        <v>627</v>
      </c>
      <c r="X15" s="1754" t="s">
        <v>627</v>
      </c>
      <c r="Y15" s="1754" t="s">
        <v>627</v>
      </c>
      <c r="Z15" s="1754" t="s">
        <v>627</v>
      </c>
      <c r="AA15" s="1754" t="s">
        <v>626</v>
      </c>
      <c r="AB15" s="1754" t="s">
        <v>627</v>
      </c>
      <c r="AC15" s="1765"/>
      <c r="AD15" s="1591"/>
      <c r="AE15" s="1591"/>
      <c r="AF15" s="1591"/>
      <c r="AG15" s="1591"/>
      <c r="AH15" s="1591"/>
      <c r="AI15" s="1591"/>
      <c r="AJ15" s="1591"/>
      <c r="AK15" s="1591"/>
      <c r="AL15" s="1591"/>
      <c r="AM15" s="1591"/>
      <c r="AN15" s="1591"/>
      <c r="AO15" s="1591"/>
      <c r="AP15" s="1591"/>
      <c r="AQ15" s="1591"/>
      <c r="AR15" s="1591"/>
      <c r="AS15" s="1591"/>
      <c r="AT15" s="1591"/>
      <c r="AU15" s="1591"/>
      <c r="AV15" s="1591"/>
      <c r="AW15" s="1591"/>
      <c r="AX15" s="1591"/>
      <c r="AY15" s="1591"/>
      <c r="AZ15" s="1591"/>
      <c r="BA15" s="1591"/>
      <c r="BB15" s="1591"/>
      <c r="BC15" s="1591"/>
      <c r="BD15" s="1591"/>
      <c r="BE15" s="1591"/>
      <c r="BF15" s="1591"/>
      <c r="BG15" s="1591"/>
      <c r="BH15" s="1591"/>
      <c r="BI15" s="1591"/>
      <c r="BJ15" s="1591"/>
      <c r="BK15" s="1591"/>
      <c r="BL15" s="1591"/>
      <c r="BM15" s="1591"/>
      <c r="BN15" s="1591"/>
      <c r="BO15" s="1591"/>
      <c r="BP15" s="1591"/>
      <c r="BQ15" s="1591"/>
      <c r="BR15" s="1591"/>
      <c r="BS15" s="1591"/>
      <c r="BT15" s="1591"/>
      <c r="BU15" s="1591"/>
      <c r="BV15" s="1591"/>
      <c r="BW15" s="1591"/>
      <c r="BX15" s="1591"/>
      <c r="BY15" s="1591"/>
      <c r="BZ15" s="1591"/>
      <c r="CA15" s="1591"/>
      <c r="CB15" s="1591"/>
      <c r="CC15" s="1591"/>
      <c r="CD15" s="1591"/>
      <c r="CE15" s="1591"/>
      <c r="CF15" s="1591"/>
      <c r="CG15" s="1591"/>
      <c r="CH15" s="1591"/>
      <c r="CI15" s="1591"/>
      <c r="CJ15" s="1591"/>
      <c r="CK15" s="1591"/>
      <c r="CL15" s="1591"/>
      <c r="CM15" s="1591"/>
      <c r="CN15" s="1591"/>
      <c r="CO15" s="1591"/>
      <c r="CP15" s="1591"/>
      <c r="CQ15" s="1591"/>
      <c r="CR15" s="1591"/>
      <c r="CS15" s="1591"/>
      <c r="CT15" s="1591"/>
      <c r="CU15" s="1591"/>
      <c r="CV15" s="1591"/>
      <c r="CW15" s="1591"/>
      <c r="CX15" s="1591"/>
      <c r="CY15" s="1591"/>
      <c r="CZ15" s="1591"/>
      <c r="DA15" s="1591"/>
      <c r="DB15" s="1591"/>
      <c r="DC15" s="1591"/>
      <c r="DD15" s="1591"/>
      <c r="DE15" s="1591"/>
      <c r="DF15" s="1591"/>
      <c r="DG15" s="1591"/>
      <c r="DH15" s="1591"/>
      <c r="DI15" s="1591"/>
      <c r="DJ15" s="1591"/>
      <c r="DK15" s="1591"/>
      <c r="DL15" s="1591"/>
      <c r="DM15" s="1591"/>
      <c r="DN15" s="1591"/>
      <c r="DO15" s="1591"/>
      <c r="DP15" s="1591"/>
      <c r="DQ15" s="1591"/>
      <c r="DR15" s="1591"/>
      <c r="DS15" s="1591"/>
      <c r="DT15" s="1591"/>
      <c r="DU15" s="1591"/>
      <c r="DV15" s="1591"/>
      <c r="DW15" s="1591"/>
      <c r="DX15" s="1591"/>
      <c r="DY15" s="1591"/>
      <c r="DZ15" s="1591"/>
      <c r="EA15" s="1591"/>
      <c r="EB15" s="1591"/>
      <c r="EC15" s="1591"/>
      <c r="ED15" s="1591"/>
      <c r="EE15" s="1591"/>
      <c r="EF15" s="1591"/>
      <c r="EG15" s="1591"/>
      <c r="EH15" s="1591"/>
      <c r="EI15" s="1591"/>
      <c r="EJ15" s="1591"/>
      <c r="EK15" s="1591"/>
      <c r="EL15" s="1591"/>
      <c r="EM15" s="1591"/>
      <c r="EN15" s="1591"/>
      <c r="EO15" s="1591"/>
      <c r="EP15" s="1591"/>
      <c r="EQ15" s="1591"/>
      <c r="ER15" s="1591"/>
      <c r="ES15" s="1591"/>
      <c r="ET15" s="1591"/>
      <c r="EU15" s="1591"/>
      <c r="EV15" s="1591"/>
      <c r="EW15" s="1591"/>
      <c r="EX15" s="1591"/>
      <c r="EY15" s="1591"/>
      <c r="EZ15" s="1591"/>
      <c r="FA15" s="1591"/>
      <c r="FB15" s="1591"/>
      <c r="FC15" s="1591"/>
      <c r="FD15" s="1591"/>
      <c r="FE15" s="1591"/>
      <c r="FF15" s="1591"/>
      <c r="FG15" s="1591"/>
      <c r="FH15" s="1591"/>
      <c r="FI15" s="1591"/>
      <c r="FJ15" s="1591"/>
      <c r="FK15" s="1591"/>
      <c r="FL15" s="1591"/>
      <c r="FM15" s="1591"/>
      <c r="FN15" s="1591"/>
      <c r="FO15" s="1591"/>
      <c r="FP15" s="1591"/>
      <c r="FQ15" s="1591"/>
      <c r="FR15" s="1591"/>
      <c r="FS15" s="1591"/>
      <c r="FT15" s="1591"/>
      <c r="FU15" s="1591"/>
      <c r="FV15" s="1591"/>
      <c r="FW15" s="1591"/>
      <c r="FX15" s="1591"/>
      <c r="FY15" s="1591"/>
      <c r="FZ15" s="1591"/>
      <c r="GA15" s="1591"/>
      <c r="GB15" s="1591"/>
      <c r="GC15" s="1591"/>
      <c r="GD15" s="1591"/>
      <c r="GE15" s="1591"/>
      <c r="GF15" s="1591"/>
      <c r="GG15" s="1591"/>
      <c r="GH15" s="1591"/>
      <c r="GI15" s="1591"/>
      <c r="GJ15" s="1591"/>
      <c r="GK15" s="1591"/>
      <c r="GL15" s="1591"/>
      <c r="GM15" s="1591"/>
      <c r="GN15" s="1591"/>
      <c r="GO15" s="1591"/>
      <c r="GP15" s="1591"/>
      <c r="GQ15" s="1591"/>
      <c r="GR15" s="1591"/>
      <c r="GS15" s="1591"/>
      <c r="GT15" s="1591"/>
      <c r="GU15" s="1591"/>
      <c r="GV15" s="1591"/>
      <c r="GW15" s="1591"/>
      <c r="GX15" s="1591"/>
      <c r="GY15" s="1591"/>
      <c r="GZ15" s="1591"/>
      <c r="HA15" s="1591"/>
      <c r="HB15" s="1591"/>
      <c r="HC15" s="1591"/>
      <c r="HD15" s="1591"/>
      <c r="HE15" s="1591"/>
      <c r="HF15" s="1591"/>
      <c r="HG15" s="1591"/>
      <c r="HH15" s="1591"/>
      <c r="HI15" s="1591"/>
      <c r="HJ15" s="1591"/>
      <c r="HK15" s="1591"/>
      <c r="HL15" s="1591"/>
      <c r="HM15" s="1591"/>
      <c r="HN15" s="1591"/>
      <c r="HO15" s="1591"/>
      <c r="HP15" s="1591"/>
      <c r="HQ15" s="1591"/>
      <c r="HR15" s="1591"/>
      <c r="HS15" s="1591"/>
      <c r="HT15" s="1591"/>
      <c r="HU15" s="1591"/>
      <c r="HV15" s="1591"/>
      <c r="HW15" s="1591"/>
      <c r="HX15" s="1591"/>
      <c r="HY15" s="1591"/>
      <c r="HZ15" s="1591"/>
      <c r="IA15" s="1591"/>
      <c r="IB15" s="1591"/>
      <c r="IC15" s="1591"/>
      <c r="ID15" s="1591"/>
      <c r="IE15" s="1591"/>
      <c r="IF15" s="1591"/>
      <c r="IG15" s="1591"/>
      <c r="IH15" s="1591"/>
      <c r="II15" s="1591"/>
      <c r="IJ15" s="1591"/>
      <c r="IK15" s="1591"/>
      <c r="IL15" s="1591"/>
      <c r="IM15" s="1591"/>
      <c r="IN15" s="1591"/>
    </row>
    <row r="16" spans="1:248" ht="31.5">
      <c r="A16" s="482" t="s">
        <v>182</v>
      </c>
      <c r="B16" s="140" t="s">
        <v>196</v>
      </c>
      <c r="C16" s="139"/>
      <c r="D16" s="139"/>
      <c r="E16" s="139"/>
      <c r="F16" s="139" t="s">
        <v>587</v>
      </c>
      <c r="G16" s="1767">
        <v>1.5</v>
      </c>
      <c r="H16" s="139">
        <v>45</v>
      </c>
      <c r="I16" s="139">
        <v>17</v>
      </c>
      <c r="J16" s="139"/>
      <c r="K16" s="139"/>
      <c r="L16" s="139">
        <v>17</v>
      </c>
      <c r="M16" s="139">
        <v>28</v>
      </c>
      <c r="N16" s="139"/>
      <c r="O16" s="139"/>
      <c r="P16" s="139"/>
      <c r="Q16" s="139"/>
      <c r="R16" s="139">
        <v>2</v>
      </c>
      <c r="S16" s="139"/>
      <c r="T16" s="1765"/>
      <c r="U16" s="1765"/>
      <c r="V16" s="1765"/>
      <c r="W16" s="1754" t="s">
        <v>627</v>
      </c>
      <c r="X16" s="1754" t="s">
        <v>627</v>
      </c>
      <c r="Y16" s="1754" t="s">
        <v>627</v>
      </c>
      <c r="Z16" s="1754" t="s">
        <v>627</v>
      </c>
      <c r="AA16" s="1754" t="s">
        <v>626</v>
      </c>
      <c r="AB16" s="1754" t="s">
        <v>627</v>
      </c>
      <c r="AC16" s="1765"/>
      <c r="AD16" s="1591"/>
      <c r="AE16" s="1591"/>
      <c r="AF16" s="1591"/>
      <c r="AG16" s="1591"/>
      <c r="AH16" s="1591"/>
      <c r="AI16" s="1591"/>
      <c r="AJ16" s="1591"/>
      <c r="AK16" s="1591"/>
      <c r="AL16" s="1591"/>
      <c r="AM16" s="1591"/>
      <c r="AN16" s="1591"/>
      <c r="AO16" s="1591"/>
      <c r="AP16" s="1591"/>
      <c r="AQ16" s="1591"/>
      <c r="AR16" s="1591"/>
      <c r="AS16" s="1591"/>
      <c r="AT16" s="1591"/>
      <c r="AU16" s="1591"/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591"/>
      <c r="BM16" s="1591"/>
      <c r="BN16" s="1591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591"/>
      <c r="CD16" s="1591"/>
      <c r="CE16" s="1591"/>
      <c r="CF16" s="1591"/>
      <c r="CG16" s="1591"/>
      <c r="CH16" s="1591"/>
      <c r="CI16" s="1591"/>
      <c r="CJ16" s="1591"/>
      <c r="CK16" s="1591"/>
      <c r="CL16" s="1591"/>
      <c r="CM16" s="1591"/>
      <c r="CN16" s="1591"/>
      <c r="CO16" s="1591"/>
      <c r="CP16" s="1591"/>
      <c r="CQ16" s="1591"/>
      <c r="CR16" s="1591"/>
      <c r="CS16" s="1591"/>
      <c r="CT16" s="1591"/>
      <c r="CU16" s="1591"/>
      <c r="CV16" s="1591"/>
      <c r="CW16" s="1591"/>
      <c r="CX16" s="1591"/>
      <c r="CY16" s="1591"/>
      <c r="CZ16" s="1591"/>
      <c r="DA16" s="1591"/>
      <c r="DB16" s="1591"/>
      <c r="DC16" s="1591"/>
      <c r="DD16" s="1591"/>
      <c r="DE16" s="1591"/>
      <c r="DF16" s="1591"/>
      <c r="DG16" s="1591"/>
      <c r="DH16" s="1591"/>
      <c r="DI16" s="1591"/>
      <c r="DJ16" s="1591"/>
      <c r="DK16" s="1591"/>
      <c r="DL16" s="1591"/>
      <c r="DM16" s="1591"/>
      <c r="DN16" s="1591"/>
      <c r="DO16" s="1591"/>
      <c r="DP16" s="1591"/>
      <c r="DQ16" s="1591"/>
      <c r="DR16" s="1591"/>
      <c r="DS16" s="1591"/>
      <c r="DT16" s="1591"/>
      <c r="DU16" s="1591"/>
      <c r="DV16" s="1591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591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591"/>
      <c r="FE16" s="1591"/>
      <c r="FF16" s="1591"/>
      <c r="FG16" s="1591"/>
      <c r="FH16" s="1591"/>
      <c r="FI16" s="1591"/>
      <c r="FJ16" s="1591"/>
      <c r="FK16" s="1591"/>
      <c r="FL16" s="1591"/>
      <c r="FM16" s="1591"/>
      <c r="FN16" s="1591"/>
      <c r="FO16" s="1591"/>
      <c r="FP16" s="1591"/>
      <c r="FQ16" s="1591"/>
      <c r="FR16" s="1591"/>
      <c r="FS16" s="1591"/>
      <c r="FT16" s="1591"/>
      <c r="FU16" s="1591"/>
      <c r="FV16" s="1591"/>
      <c r="FW16" s="1591"/>
      <c r="FX16" s="1591"/>
      <c r="FY16" s="1591"/>
      <c r="FZ16" s="1591"/>
      <c r="GA16" s="1591"/>
      <c r="GB16" s="1591"/>
      <c r="GC16" s="1591"/>
      <c r="GD16" s="1591"/>
      <c r="GE16" s="1591"/>
      <c r="GF16" s="1591"/>
      <c r="GG16" s="1591"/>
      <c r="GH16" s="1591"/>
      <c r="GI16" s="1591"/>
      <c r="GJ16" s="1591"/>
      <c r="GK16" s="1591"/>
      <c r="GL16" s="1591"/>
      <c r="GM16" s="1591"/>
      <c r="GN16" s="1591"/>
      <c r="GO16" s="1591"/>
      <c r="GP16" s="1591"/>
      <c r="GQ16" s="1591"/>
      <c r="GR16" s="1591"/>
      <c r="GS16" s="1591"/>
      <c r="GT16" s="1591"/>
      <c r="GU16" s="1591"/>
      <c r="GV16" s="1591"/>
      <c r="GW16" s="1591"/>
      <c r="GX16" s="1591"/>
      <c r="GY16" s="1591"/>
      <c r="GZ16" s="1591"/>
      <c r="HA16" s="1591"/>
      <c r="HB16" s="1591"/>
      <c r="HC16" s="1591"/>
      <c r="HD16" s="1591"/>
      <c r="HE16" s="1591"/>
      <c r="HF16" s="1591"/>
      <c r="HG16" s="1591"/>
      <c r="HH16" s="1591"/>
      <c r="HI16" s="1591"/>
      <c r="HJ16" s="1591"/>
      <c r="HK16" s="1591"/>
      <c r="HL16" s="1591"/>
      <c r="HM16" s="1591"/>
      <c r="HN16" s="1591"/>
      <c r="HO16" s="1591"/>
      <c r="HP16" s="1591"/>
      <c r="HQ16" s="1591"/>
      <c r="HR16" s="1591"/>
      <c r="HS16" s="1591"/>
      <c r="HT16" s="1591"/>
      <c r="HU16" s="1591"/>
      <c r="HV16" s="1591"/>
      <c r="HW16" s="1591"/>
      <c r="HX16" s="1591"/>
      <c r="HY16" s="1591"/>
      <c r="HZ16" s="1591"/>
      <c r="IA16" s="1591"/>
      <c r="IB16" s="1591"/>
      <c r="IC16" s="1591"/>
      <c r="ID16" s="1591"/>
      <c r="IE16" s="1591"/>
      <c r="IF16" s="1591"/>
      <c r="IG16" s="1591"/>
      <c r="IH16" s="1591"/>
      <c r="II16" s="1591"/>
      <c r="IJ16" s="1591"/>
      <c r="IK16" s="1591"/>
      <c r="IL16" s="1591"/>
      <c r="IM16" s="1591"/>
      <c r="IN16" s="1591"/>
    </row>
    <row r="17" spans="1:248" ht="47.25">
      <c r="A17" s="1621" t="s">
        <v>578</v>
      </c>
      <c r="B17" s="1719" t="s">
        <v>541</v>
      </c>
      <c r="C17" s="1654" t="s">
        <v>587</v>
      </c>
      <c r="D17" s="1654"/>
      <c r="E17" s="1655"/>
      <c r="F17" s="1655"/>
      <c r="G17" s="1768">
        <v>3</v>
      </c>
      <c r="H17" s="1656">
        <v>90</v>
      </c>
      <c r="I17" s="1656">
        <v>45</v>
      </c>
      <c r="J17" s="1656">
        <v>27</v>
      </c>
      <c r="K17" s="1656">
        <v>18</v>
      </c>
      <c r="L17" s="1720"/>
      <c r="M17" s="1769">
        <v>45</v>
      </c>
      <c r="N17" s="151"/>
      <c r="O17" s="1637"/>
      <c r="P17" s="1637"/>
      <c r="Q17" s="151"/>
      <c r="R17" s="1709">
        <v>5</v>
      </c>
      <c r="S17" s="1637"/>
      <c r="T17" s="1770"/>
      <c r="U17" s="1770"/>
      <c r="V17" s="1770"/>
      <c r="W17" s="1754" t="s">
        <v>627</v>
      </c>
      <c r="X17" s="1754" t="s">
        <v>627</v>
      </c>
      <c r="Y17" s="1754" t="s">
        <v>627</v>
      </c>
      <c r="Z17" s="1754" t="s">
        <v>627</v>
      </c>
      <c r="AA17" s="1754" t="s">
        <v>626</v>
      </c>
      <c r="AB17" s="1754" t="s">
        <v>627</v>
      </c>
      <c r="AC17" s="1770"/>
      <c r="AD17" s="1603"/>
      <c r="AE17" s="1603"/>
      <c r="AF17" s="1603"/>
      <c r="AG17" s="1603"/>
      <c r="AH17" s="1603"/>
      <c r="AI17" s="1603"/>
      <c r="AJ17" s="1603"/>
      <c r="AK17" s="1603"/>
      <c r="AL17" s="1603"/>
      <c r="AM17" s="1603"/>
      <c r="AN17" s="1603"/>
      <c r="AO17" s="1603"/>
      <c r="AP17" s="1603"/>
      <c r="AQ17" s="1603"/>
      <c r="AR17" s="1603"/>
      <c r="AS17" s="1603"/>
      <c r="AT17" s="1603"/>
      <c r="AU17" s="1603"/>
      <c r="AV17" s="1603"/>
      <c r="AW17" s="1603"/>
      <c r="AX17" s="1603"/>
      <c r="AY17" s="1603"/>
      <c r="AZ17" s="1603"/>
      <c r="BA17" s="1603"/>
      <c r="BB17" s="1603"/>
      <c r="BC17" s="1603"/>
      <c r="BD17" s="1603"/>
      <c r="BE17" s="1603"/>
      <c r="BF17" s="1603"/>
      <c r="BG17" s="1603"/>
      <c r="BH17" s="1603"/>
      <c r="BI17" s="1603"/>
      <c r="BJ17" s="1603"/>
      <c r="BK17" s="1603"/>
      <c r="BL17" s="1603"/>
      <c r="BM17" s="1603"/>
      <c r="BN17" s="1603"/>
      <c r="BO17" s="1603"/>
      <c r="BP17" s="1603"/>
      <c r="BQ17" s="1603"/>
      <c r="BR17" s="1603"/>
      <c r="BS17" s="1603"/>
      <c r="BT17" s="1603"/>
      <c r="BU17" s="1603"/>
      <c r="BV17" s="1603"/>
      <c r="BW17" s="1603"/>
      <c r="BX17" s="1603"/>
      <c r="BY17" s="1603"/>
      <c r="BZ17" s="1603"/>
      <c r="CA17" s="1603"/>
      <c r="CB17" s="1603"/>
      <c r="CC17" s="1603"/>
      <c r="CD17" s="1603"/>
      <c r="CE17" s="1603"/>
      <c r="CF17" s="1603"/>
      <c r="CG17" s="1603"/>
      <c r="CH17" s="1603"/>
      <c r="CI17" s="1603"/>
      <c r="CJ17" s="1603"/>
      <c r="CK17" s="1603"/>
      <c r="CL17" s="1603"/>
      <c r="CM17" s="1603"/>
      <c r="CN17" s="1603"/>
      <c r="CO17" s="1603"/>
      <c r="CP17" s="1603"/>
      <c r="CQ17" s="1603"/>
      <c r="CR17" s="1603"/>
      <c r="CS17" s="1603"/>
      <c r="CT17" s="1603"/>
      <c r="CU17" s="1603"/>
      <c r="CV17" s="1603"/>
      <c r="CW17" s="1603"/>
      <c r="CX17" s="1603"/>
      <c r="CY17" s="1603"/>
      <c r="CZ17" s="1603"/>
      <c r="DA17" s="1603"/>
      <c r="DB17" s="1603"/>
      <c r="DC17" s="1603"/>
      <c r="DD17" s="1603"/>
      <c r="DE17" s="1603"/>
      <c r="DF17" s="1603"/>
      <c r="DG17" s="1603"/>
      <c r="DH17" s="1603"/>
      <c r="DI17" s="1603"/>
      <c r="DJ17" s="1603"/>
      <c r="DK17" s="1603"/>
      <c r="DL17" s="1603"/>
      <c r="DM17" s="1603"/>
      <c r="DN17" s="1603"/>
      <c r="DO17" s="1603"/>
      <c r="DP17" s="1603"/>
      <c r="DQ17" s="1603"/>
      <c r="DR17" s="1603"/>
      <c r="DS17" s="1603"/>
      <c r="DT17" s="1603"/>
      <c r="DU17" s="1603"/>
      <c r="DV17" s="1603"/>
      <c r="DW17" s="1603"/>
      <c r="DX17" s="1603"/>
      <c r="DY17" s="1603"/>
      <c r="DZ17" s="1603"/>
      <c r="EA17" s="1603"/>
      <c r="EB17" s="1603"/>
      <c r="EC17" s="1603"/>
      <c r="ED17" s="1603"/>
      <c r="EE17" s="1603"/>
      <c r="EF17" s="1603"/>
      <c r="EG17" s="1603"/>
      <c r="EH17" s="1603"/>
      <c r="EI17" s="1603"/>
      <c r="EJ17" s="1603"/>
      <c r="EK17" s="1603"/>
      <c r="EL17" s="1603"/>
      <c r="EM17" s="1603"/>
      <c r="EN17" s="1603"/>
      <c r="EO17" s="1603"/>
      <c r="EP17" s="1603"/>
      <c r="EQ17" s="1603"/>
      <c r="ER17" s="1603"/>
      <c r="ES17" s="1603"/>
      <c r="ET17" s="1603"/>
      <c r="EU17" s="1603"/>
      <c r="EV17" s="1603"/>
      <c r="EW17" s="1603"/>
      <c r="EX17" s="1603"/>
      <c r="EY17" s="1603"/>
      <c r="EZ17" s="1603"/>
      <c r="FA17" s="1603"/>
      <c r="FB17" s="1603"/>
      <c r="FC17" s="1603"/>
      <c r="FD17" s="1603"/>
      <c r="FE17" s="1603"/>
      <c r="FF17" s="1603"/>
      <c r="FG17" s="1603"/>
      <c r="FH17" s="1603"/>
      <c r="FI17" s="1603"/>
      <c r="FJ17" s="1603"/>
      <c r="FK17" s="1603"/>
      <c r="FL17" s="1603"/>
      <c r="FM17" s="1603"/>
      <c r="FN17" s="1603"/>
      <c r="FO17" s="1603"/>
      <c r="FP17" s="1603"/>
      <c r="FQ17" s="1603"/>
      <c r="FR17" s="1603"/>
      <c r="FS17" s="1603"/>
      <c r="FT17" s="1603"/>
      <c r="FU17" s="1603"/>
      <c r="FV17" s="1603"/>
      <c r="FW17" s="1603"/>
      <c r="FX17" s="1603"/>
      <c r="FY17" s="1603"/>
      <c r="FZ17" s="1603"/>
      <c r="GA17" s="1603"/>
      <c r="GB17" s="1603"/>
      <c r="GC17" s="1603"/>
      <c r="GD17" s="1603"/>
      <c r="GE17" s="1603"/>
      <c r="GF17" s="1603"/>
      <c r="GG17" s="1603"/>
      <c r="GH17" s="1603"/>
      <c r="GI17" s="1603"/>
      <c r="GJ17" s="1603"/>
      <c r="GK17" s="1603"/>
      <c r="GL17" s="1603"/>
      <c r="GM17" s="1603"/>
      <c r="GN17" s="1603"/>
      <c r="GO17" s="1603"/>
      <c r="GP17" s="1603"/>
      <c r="GQ17" s="1603"/>
      <c r="GR17" s="1603"/>
      <c r="GS17" s="1603"/>
      <c r="GT17" s="1603"/>
      <c r="GU17" s="1603"/>
      <c r="GV17" s="1603"/>
      <c r="GW17" s="1603"/>
      <c r="GX17" s="1603"/>
      <c r="GY17" s="1603"/>
      <c r="GZ17" s="1603"/>
      <c r="HA17" s="1603"/>
      <c r="HB17" s="1603"/>
      <c r="HC17" s="1603"/>
      <c r="HD17" s="1603"/>
      <c r="HE17" s="1603"/>
      <c r="HF17" s="1603"/>
      <c r="HG17" s="1603"/>
      <c r="HH17" s="1603"/>
      <c r="HI17" s="1603"/>
      <c r="HJ17" s="1603"/>
      <c r="HK17" s="1603"/>
      <c r="HL17" s="1603"/>
      <c r="HM17" s="1603"/>
      <c r="HN17" s="1603"/>
      <c r="HO17" s="1603"/>
      <c r="HP17" s="1603"/>
      <c r="HQ17" s="1603"/>
      <c r="HR17" s="1603"/>
      <c r="HS17" s="1603"/>
      <c r="HT17" s="1603"/>
      <c r="HU17" s="1603"/>
      <c r="HV17" s="1603"/>
      <c r="HW17" s="1603"/>
      <c r="HX17" s="1603"/>
      <c r="HY17" s="1603"/>
      <c r="HZ17" s="1603"/>
      <c r="IA17" s="1603"/>
      <c r="IB17" s="1603"/>
      <c r="IC17" s="1603"/>
      <c r="ID17" s="1603"/>
      <c r="IE17" s="1603"/>
      <c r="IF17" s="1603"/>
      <c r="IG17" s="1603"/>
      <c r="IH17" s="1603"/>
      <c r="II17" s="1603"/>
      <c r="IJ17" s="1603"/>
      <c r="IK17" s="1603"/>
      <c r="IL17" s="1603"/>
      <c r="IM17" s="1603"/>
      <c r="IN17" s="1603"/>
    </row>
  </sheetData>
  <sheetProtection/>
  <mergeCells count="23">
    <mergeCell ref="C5:C8"/>
    <mergeCell ref="D5:D8"/>
    <mergeCell ref="I5:I8"/>
    <mergeCell ref="J5:J8"/>
    <mergeCell ref="K5:K8"/>
    <mergeCell ref="L5:L8"/>
    <mergeCell ref="E3:E8"/>
    <mergeCell ref="F3:F8"/>
    <mergeCell ref="G3:G8"/>
    <mergeCell ref="H3:M3"/>
    <mergeCell ref="N3:S4"/>
    <mergeCell ref="I4:L4"/>
    <mergeCell ref="M4:M8"/>
    <mergeCell ref="AC2:AC8"/>
    <mergeCell ref="N5:P5"/>
    <mergeCell ref="Q5:S5"/>
    <mergeCell ref="N7:S7"/>
    <mergeCell ref="H4:H8"/>
    <mergeCell ref="B1:S1"/>
    <mergeCell ref="A2:T2"/>
    <mergeCell ref="A3:A8"/>
    <mergeCell ref="B3:B8"/>
    <mergeCell ref="C3:D4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83" r:id="rId1"/>
  <headerFooter alignWithMargins="0">
    <oddHeader>&amp;CСтраница &amp;P из &amp;N</oddHeader>
  </headerFooter>
  <colBreaks count="1" manualBreakCount="1">
    <brk id="19" max="18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zoomScale="70" zoomScaleNormal="70" zoomScaleSheetLayoutView="90" workbookViewId="0" topLeftCell="A1">
      <selection activeCell="P23" sqref="P23"/>
    </sheetView>
  </sheetViews>
  <sheetFormatPr defaultColWidth="9.25390625" defaultRowHeight="12.75"/>
  <cols>
    <col min="1" max="1" width="10.625" style="1" customWidth="1"/>
    <col min="2" max="2" width="39.75390625" style="2" customWidth="1"/>
    <col min="3" max="3" width="5.25390625" style="3" customWidth="1"/>
    <col min="4" max="4" width="9.25390625" style="4" customWidth="1"/>
    <col min="5" max="5" width="5.375" style="4" customWidth="1"/>
    <col min="6" max="6" width="8.75390625" style="3" customWidth="1"/>
    <col min="7" max="7" width="7.75390625" style="3" customWidth="1"/>
    <col min="8" max="8" width="8.375" style="3" customWidth="1"/>
    <col min="9" max="9" width="9.00390625" style="2" customWidth="1"/>
    <col min="10" max="10" width="6.375" style="2" customWidth="1"/>
    <col min="11" max="11" width="7.25390625" style="2" customWidth="1"/>
    <col min="12" max="12" width="6.625" style="2" customWidth="1"/>
    <col min="13" max="13" width="8.375" style="2" customWidth="1"/>
    <col min="14" max="14" width="6.75390625" style="164" customWidth="1"/>
    <col min="15" max="15" width="7.25390625" style="2" customWidth="1"/>
    <col min="16" max="16" width="7.75390625" style="2" customWidth="1"/>
    <col min="17" max="17" width="7.25390625" style="164" customWidth="1"/>
    <col min="18" max="18" width="6.25390625" style="2" customWidth="1"/>
    <col min="19" max="19" width="7.00390625" style="2" customWidth="1"/>
    <col min="20" max="20" width="1.75390625" style="2" hidden="1" customWidth="1"/>
    <col min="21" max="21" width="9.75390625" style="2" hidden="1" customWidth="1"/>
    <col min="22" max="22" width="8.125" style="2" hidden="1" customWidth="1"/>
    <col min="23" max="23" width="7.375" style="2" hidden="1" customWidth="1"/>
    <col min="24" max="24" width="7.25390625" style="2" hidden="1" customWidth="1"/>
    <col min="25" max="27" width="0" style="2" hidden="1" customWidth="1"/>
    <col min="28" max="30" width="9.25390625" style="2" customWidth="1"/>
    <col min="31" max="36" width="9.25390625" style="51" customWidth="1"/>
    <col min="37" max="16384" width="9.25390625" style="2" customWidth="1"/>
  </cols>
  <sheetData>
    <row r="1" spans="2:19" ht="21.75" customHeight="1" thickBot="1">
      <c r="B1" s="2082" t="s">
        <v>633</v>
      </c>
      <c r="C1" s="2082"/>
      <c r="D1" s="2082"/>
      <c r="E1" s="2082"/>
      <c r="F1" s="2082"/>
      <c r="G1" s="2082"/>
      <c r="H1" s="2082"/>
      <c r="I1" s="2082"/>
      <c r="J1" s="2082"/>
      <c r="K1" s="2082"/>
      <c r="L1" s="2082"/>
      <c r="M1" s="2082"/>
      <c r="N1" s="2082"/>
      <c r="O1" s="2082"/>
      <c r="P1" s="2082"/>
      <c r="Q1" s="2082"/>
      <c r="R1" s="2082"/>
      <c r="S1" s="2082"/>
    </row>
    <row r="2" spans="1:36" s="5" customFormat="1" ht="26.25" customHeight="1" thickBot="1">
      <c r="A2" s="2083" t="s">
        <v>600</v>
      </c>
      <c r="B2" s="2084"/>
      <c r="C2" s="2084"/>
      <c r="D2" s="2084"/>
      <c r="E2" s="2084"/>
      <c r="F2" s="2084"/>
      <c r="G2" s="2084"/>
      <c r="H2" s="2084"/>
      <c r="I2" s="2084"/>
      <c r="J2" s="2084"/>
      <c r="K2" s="2084"/>
      <c r="L2" s="2084"/>
      <c r="M2" s="2084"/>
      <c r="N2" s="2084"/>
      <c r="O2" s="2084"/>
      <c r="P2" s="2084"/>
      <c r="Q2" s="2084"/>
      <c r="R2" s="2084"/>
      <c r="S2" s="2084"/>
      <c r="T2" s="2085"/>
      <c r="AE2" s="1754"/>
      <c r="AF2" s="1754"/>
      <c r="AG2" s="1754"/>
      <c r="AH2" s="1754"/>
      <c r="AI2" s="1754"/>
      <c r="AJ2" s="1754"/>
    </row>
    <row r="3" spans="1:36" s="5" customFormat="1" ht="21" customHeight="1">
      <c r="A3" s="2086" t="s">
        <v>29</v>
      </c>
      <c r="B3" s="2087" t="s">
        <v>27</v>
      </c>
      <c r="C3" s="2090" t="s">
        <v>278</v>
      </c>
      <c r="D3" s="2091"/>
      <c r="E3" s="2102" t="s">
        <v>169</v>
      </c>
      <c r="F3" s="2102" t="s">
        <v>37</v>
      </c>
      <c r="G3" s="2078" t="s">
        <v>30</v>
      </c>
      <c r="H3" s="2080" t="s">
        <v>20</v>
      </c>
      <c r="I3" s="2081"/>
      <c r="J3" s="2081"/>
      <c r="K3" s="2081"/>
      <c r="L3" s="2081"/>
      <c r="M3" s="2081"/>
      <c r="N3" s="2104" t="s">
        <v>282</v>
      </c>
      <c r="O3" s="2105"/>
      <c r="P3" s="2105"/>
      <c r="Q3" s="2105"/>
      <c r="R3" s="2105"/>
      <c r="S3" s="2106"/>
      <c r="AE3" s="1754"/>
      <c r="AF3" s="1754"/>
      <c r="AG3" s="1754"/>
      <c r="AH3" s="1754"/>
      <c r="AI3" s="1754"/>
      <c r="AJ3" s="1754"/>
    </row>
    <row r="4" spans="1:36" s="5" customFormat="1" ht="22.5" customHeight="1">
      <c r="A4" s="2086"/>
      <c r="B4" s="2088"/>
      <c r="C4" s="2092"/>
      <c r="D4" s="2093"/>
      <c r="E4" s="2102"/>
      <c r="F4" s="2102"/>
      <c r="G4" s="2078"/>
      <c r="H4" s="2077" t="s">
        <v>21</v>
      </c>
      <c r="I4" s="2069" t="s">
        <v>22</v>
      </c>
      <c r="J4" s="2070"/>
      <c r="K4" s="2070"/>
      <c r="L4" s="2070"/>
      <c r="M4" s="2071" t="s">
        <v>23</v>
      </c>
      <c r="N4" s="2107"/>
      <c r="O4" s="2108"/>
      <c r="P4" s="2108"/>
      <c r="Q4" s="2108"/>
      <c r="R4" s="2108"/>
      <c r="S4" s="2109"/>
      <c r="AE4" s="1754"/>
      <c r="AF4" s="1754"/>
      <c r="AG4" s="1754"/>
      <c r="AH4" s="1754"/>
      <c r="AI4" s="1754"/>
      <c r="AJ4" s="1754"/>
    </row>
    <row r="5" spans="1:36" s="5" customFormat="1" ht="18" customHeight="1">
      <c r="A5" s="2086"/>
      <c r="B5" s="2088"/>
      <c r="C5" s="2074" t="s">
        <v>36</v>
      </c>
      <c r="D5" s="2074" t="s">
        <v>38</v>
      </c>
      <c r="E5" s="2102"/>
      <c r="F5" s="2102"/>
      <c r="G5" s="2078"/>
      <c r="H5" s="2119"/>
      <c r="I5" s="2112" t="s">
        <v>19</v>
      </c>
      <c r="J5" s="2076" t="s">
        <v>24</v>
      </c>
      <c r="K5" s="2076" t="s">
        <v>25</v>
      </c>
      <c r="L5" s="2076" t="s">
        <v>26</v>
      </c>
      <c r="M5" s="2072"/>
      <c r="N5" s="2094" t="s">
        <v>87</v>
      </c>
      <c r="O5" s="2095"/>
      <c r="P5" s="2096"/>
      <c r="Q5" s="2097" t="s">
        <v>88</v>
      </c>
      <c r="R5" s="2098"/>
      <c r="S5" s="2099"/>
      <c r="AE5" s="1754"/>
      <c r="AF5" s="1754"/>
      <c r="AG5" s="1754"/>
      <c r="AH5" s="1754"/>
      <c r="AI5" s="1754"/>
      <c r="AJ5" s="1754"/>
    </row>
    <row r="6" spans="1:36" s="5" customFormat="1" ht="15.75">
      <c r="A6" s="2086"/>
      <c r="B6" s="2088"/>
      <c r="C6" s="2074"/>
      <c r="D6" s="2074"/>
      <c r="E6" s="2102"/>
      <c r="F6" s="2102"/>
      <c r="G6" s="2078"/>
      <c r="H6" s="2119"/>
      <c r="I6" s="2112"/>
      <c r="J6" s="2076"/>
      <c r="K6" s="2076"/>
      <c r="L6" s="2076"/>
      <c r="M6" s="2072"/>
      <c r="N6" s="340">
        <v>1</v>
      </c>
      <c r="O6" s="6" t="s">
        <v>585</v>
      </c>
      <c r="P6" s="6" t="s">
        <v>586</v>
      </c>
      <c r="Q6" s="147">
        <v>3</v>
      </c>
      <c r="R6" s="7" t="s">
        <v>587</v>
      </c>
      <c r="S6" s="341" t="s">
        <v>588</v>
      </c>
      <c r="AE6" s="1754"/>
      <c r="AF6" s="1754"/>
      <c r="AG6" s="1754"/>
      <c r="AH6" s="1754"/>
      <c r="AI6" s="1754"/>
      <c r="AJ6" s="1754"/>
    </row>
    <row r="7" spans="1:36" s="5" customFormat="1" ht="23.25" customHeight="1">
      <c r="A7" s="2086"/>
      <c r="B7" s="2088"/>
      <c r="C7" s="2074"/>
      <c r="D7" s="2074"/>
      <c r="E7" s="2102"/>
      <c r="F7" s="2102"/>
      <c r="G7" s="2078"/>
      <c r="H7" s="2119"/>
      <c r="I7" s="2112"/>
      <c r="J7" s="2076"/>
      <c r="K7" s="2076"/>
      <c r="L7" s="2076"/>
      <c r="M7" s="2072"/>
      <c r="N7" s="2100" t="s">
        <v>597</v>
      </c>
      <c r="O7" s="2070"/>
      <c r="P7" s="2070"/>
      <c r="Q7" s="2070"/>
      <c r="R7" s="2070"/>
      <c r="S7" s="2101"/>
      <c r="AE7" s="1754"/>
      <c r="AF7" s="1754"/>
      <c r="AG7" s="1754"/>
      <c r="AH7" s="1754"/>
      <c r="AI7" s="1754"/>
      <c r="AJ7" s="1754"/>
    </row>
    <row r="8" spans="1:36" s="5" customFormat="1" ht="16.5" thickBot="1">
      <c r="A8" s="2086"/>
      <c r="B8" s="2089"/>
      <c r="C8" s="2075"/>
      <c r="D8" s="2075"/>
      <c r="E8" s="2103"/>
      <c r="F8" s="2103"/>
      <c r="G8" s="2079"/>
      <c r="H8" s="2119"/>
      <c r="I8" s="2113"/>
      <c r="J8" s="2077"/>
      <c r="K8" s="2077"/>
      <c r="L8" s="2077"/>
      <c r="M8" s="2073"/>
      <c r="N8" s="340">
        <v>7</v>
      </c>
      <c r="O8" s="52">
        <v>9</v>
      </c>
      <c r="P8" s="52">
        <v>9</v>
      </c>
      <c r="Q8" s="165">
        <v>15</v>
      </c>
      <c r="R8" s="52">
        <v>9</v>
      </c>
      <c r="S8" s="342">
        <v>8</v>
      </c>
      <c r="AE8" s="1754"/>
      <c r="AF8" s="1754"/>
      <c r="AG8" s="1754" t="s">
        <v>32</v>
      </c>
      <c r="AH8" s="1754"/>
      <c r="AI8" s="1754"/>
      <c r="AJ8" s="1754"/>
    </row>
    <row r="9" spans="1:248" ht="18.75">
      <c r="A9" s="289" t="s">
        <v>123</v>
      </c>
      <c r="B9" s="256" t="s">
        <v>210</v>
      </c>
      <c r="C9" s="1558" t="s">
        <v>116</v>
      </c>
      <c r="D9" s="1559"/>
      <c r="E9" s="1559"/>
      <c r="F9" s="1560"/>
      <c r="G9" s="276">
        <v>6.5</v>
      </c>
      <c r="H9" s="288">
        <v>195</v>
      </c>
      <c r="I9" s="260"/>
      <c r="J9" s="196"/>
      <c r="K9" s="196"/>
      <c r="L9" s="196"/>
      <c r="M9" s="196"/>
      <c r="N9" s="197"/>
      <c r="O9" s="196"/>
      <c r="P9" s="196"/>
      <c r="Q9" s="197"/>
      <c r="R9" s="196"/>
      <c r="S9" s="196"/>
      <c r="T9" s="5"/>
      <c r="U9" s="5"/>
      <c r="V9" s="5"/>
      <c r="W9" s="1754" t="s">
        <v>627</v>
      </c>
      <c r="X9" s="1754" t="s">
        <v>627</v>
      </c>
      <c r="Y9" s="1754" t="s">
        <v>627</v>
      </c>
      <c r="Z9" s="1754" t="s">
        <v>627</v>
      </c>
      <c r="AA9" s="1754" t="s">
        <v>627</v>
      </c>
      <c r="AB9" s="1754" t="s">
        <v>626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289" t="s">
        <v>197</v>
      </c>
      <c r="B10" s="387" t="s">
        <v>121</v>
      </c>
      <c r="C10" s="1558"/>
      <c r="D10" s="37" t="s">
        <v>588</v>
      </c>
      <c r="E10" s="274"/>
      <c r="F10" s="87"/>
      <c r="G10" s="100">
        <v>1.5</v>
      </c>
      <c r="H10" s="286">
        <v>45</v>
      </c>
      <c r="I10" s="29">
        <v>16</v>
      </c>
      <c r="J10" s="29"/>
      <c r="K10" s="29"/>
      <c r="L10" s="29">
        <v>16</v>
      </c>
      <c r="M10" s="285">
        <v>29</v>
      </c>
      <c r="N10" s="197"/>
      <c r="O10" s="26"/>
      <c r="P10" s="26"/>
      <c r="Q10" s="197"/>
      <c r="R10" s="26"/>
      <c r="S10" s="26">
        <v>2</v>
      </c>
      <c r="T10" s="5"/>
      <c r="U10" s="5"/>
      <c r="V10" s="5"/>
      <c r="W10" s="1754" t="s">
        <v>627</v>
      </c>
      <c r="X10" s="1754" t="s">
        <v>627</v>
      </c>
      <c r="Y10" s="1754" t="s">
        <v>627</v>
      </c>
      <c r="Z10" s="1754" t="s">
        <v>627</v>
      </c>
      <c r="AA10" s="1754" t="s">
        <v>627</v>
      </c>
      <c r="AB10" s="1754" t="s">
        <v>626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30.75" thickBot="1">
      <c r="A11" s="511"/>
      <c r="B11" s="1547" t="s">
        <v>211</v>
      </c>
      <c r="C11" s="1548"/>
      <c r="D11" s="1549" t="s">
        <v>590</v>
      </c>
      <c r="E11" s="1548"/>
      <c r="F11" s="1548"/>
      <c r="G11" s="1548"/>
      <c r="H11" s="1548"/>
      <c r="I11" s="1548"/>
      <c r="J11" s="1548"/>
      <c r="K11" s="1548"/>
      <c r="L11" s="1548"/>
      <c r="M11" s="17"/>
      <c r="N11" s="149"/>
      <c r="O11" s="17"/>
      <c r="P11" s="17"/>
      <c r="Q11" s="149" t="s">
        <v>111</v>
      </c>
      <c r="R11" s="17" t="s">
        <v>111</v>
      </c>
      <c r="S11" s="17" t="s">
        <v>111</v>
      </c>
      <c r="T11" s="5"/>
      <c r="U11" s="5"/>
      <c r="V11" s="5"/>
      <c r="W11" s="1754" t="s">
        <v>627</v>
      </c>
      <c r="X11" s="1754" t="s">
        <v>627</v>
      </c>
      <c r="Y11" s="1754" t="s">
        <v>627</v>
      </c>
      <c r="Z11" s="1754" t="s">
        <v>626</v>
      </c>
      <c r="AA11" s="1754" t="s">
        <v>626</v>
      </c>
      <c r="AB11" s="1754" t="s">
        <v>626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526" t="s">
        <v>187</v>
      </c>
      <c r="B12" s="1538" t="s">
        <v>108</v>
      </c>
      <c r="C12" s="1539"/>
      <c r="D12" s="1540"/>
      <c r="E12" s="1541"/>
      <c r="F12" s="1542"/>
      <c r="G12" s="1582">
        <v>2</v>
      </c>
      <c r="H12" s="1528">
        <v>60</v>
      </c>
      <c r="I12" s="59"/>
      <c r="J12" s="59"/>
      <c r="K12" s="60"/>
      <c r="L12" s="60"/>
      <c r="M12" s="79"/>
      <c r="N12" s="160"/>
      <c r="O12" s="34"/>
      <c r="P12" s="69"/>
      <c r="Q12" s="169"/>
      <c r="R12" s="69"/>
      <c r="S12" s="69"/>
      <c r="T12" s="12"/>
      <c r="U12" s="12"/>
      <c r="V12" s="12"/>
      <c r="W12" s="1754" t="s">
        <v>627</v>
      </c>
      <c r="X12" s="1754" t="s">
        <v>627</v>
      </c>
      <c r="Y12" s="1754" t="s">
        <v>627</v>
      </c>
      <c r="Z12" s="1754" t="s">
        <v>627</v>
      </c>
      <c r="AA12" s="1754" t="s">
        <v>627</v>
      </c>
      <c r="AB12" s="1754" t="s">
        <v>626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</row>
    <row r="13" spans="1:248" ht="18.75">
      <c r="A13" s="290" t="s">
        <v>188</v>
      </c>
      <c r="B13" s="45" t="s">
        <v>189</v>
      </c>
      <c r="C13" s="32" t="s">
        <v>588</v>
      </c>
      <c r="D13" s="240"/>
      <c r="E13" s="302"/>
      <c r="F13" s="241"/>
      <c r="G13" s="92">
        <v>1.5</v>
      </c>
      <c r="H13" s="114">
        <v>45</v>
      </c>
      <c r="I13" s="242">
        <v>16</v>
      </c>
      <c r="J13" s="242">
        <v>8</v>
      </c>
      <c r="K13" s="243">
        <v>8</v>
      </c>
      <c r="L13" s="243"/>
      <c r="M13" s="18">
        <v>29</v>
      </c>
      <c r="N13" s="160"/>
      <c r="O13" s="34"/>
      <c r="P13" s="69"/>
      <c r="Q13" s="169"/>
      <c r="R13" s="69"/>
      <c r="S13" s="244">
        <v>2</v>
      </c>
      <c r="T13" s="12"/>
      <c r="U13" s="12"/>
      <c r="V13" s="12"/>
      <c r="W13" s="1754" t="s">
        <v>627</v>
      </c>
      <c r="X13" s="1754" t="s">
        <v>627</v>
      </c>
      <c r="Y13" s="1754" t="s">
        <v>627</v>
      </c>
      <c r="Z13" s="1754" t="s">
        <v>627</v>
      </c>
      <c r="AA13" s="1754" t="s">
        <v>627</v>
      </c>
      <c r="AB13" s="1754" t="s">
        <v>626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</row>
    <row r="14" spans="1:248" ht="18.75">
      <c r="A14" s="290" t="s">
        <v>157</v>
      </c>
      <c r="B14" s="40" t="s">
        <v>54</v>
      </c>
      <c r="C14" s="15"/>
      <c r="D14" s="15" t="s">
        <v>32</v>
      </c>
      <c r="E14" s="97"/>
      <c r="F14" s="97"/>
      <c r="G14" s="92">
        <v>5.5</v>
      </c>
      <c r="H14" s="114">
        <v>165</v>
      </c>
      <c r="I14" s="65"/>
      <c r="J14" s="22"/>
      <c r="K14" s="22"/>
      <c r="L14" s="22"/>
      <c r="M14" s="22"/>
      <c r="N14" s="158"/>
      <c r="O14" s="22"/>
      <c r="P14" s="22"/>
      <c r="Q14" s="156"/>
      <c r="R14" s="22"/>
      <c r="S14" s="22"/>
      <c r="T14" s="1591"/>
      <c r="U14" s="1591"/>
      <c r="V14" s="1591"/>
      <c r="W14" s="1754" t="s">
        <v>627</v>
      </c>
      <c r="X14" s="1754" t="s">
        <v>627</v>
      </c>
      <c r="Y14" s="1754" t="s">
        <v>627</v>
      </c>
      <c r="Z14" s="1754" t="s">
        <v>627</v>
      </c>
      <c r="AA14" s="1754" t="s">
        <v>627</v>
      </c>
      <c r="AB14" s="1754" t="s">
        <v>626</v>
      </c>
      <c r="AC14" s="1591"/>
      <c r="AD14" s="1591"/>
      <c r="AE14" s="1591"/>
      <c r="AF14" s="1591"/>
      <c r="AG14" s="1591"/>
      <c r="AH14" s="1591"/>
      <c r="AI14" s="1591"/>
      <c r="AJ14" s="1591"/>
      <c r="AK14" s="1591"/>
      <c r="AL14" s="1591"/>
      <c r="AM14" s="1591"/>
      <c r="AN14" s="1591"/>
      <c r="AO14" s="1591"/>
      <c r="AP14" s="1591"/>
      <c r="AQ14" s="1591"/>
      <c r="AR14" s="1591"/>
      <c r="AS14" s="1591"/>
      <c r="AT14" s="1591"/>
      <c r="AU14" s="1591"/>
      <c r="AV14" s="1591"/>
      <c r="AW14" s="1591"/>
      <c r="AX14" s="1591"/>
      <c r="AY14" s="1591"/>
      <c r="AZ14" s="1591"/>
      <c r="BA14" s="1591"/>
      <c r="BB14" s="1591"/>
      <c r="BC14" s="1591"/>
      <c r="BD14" s="1591"/>
      <c r="BE14" s="1591"/>
      <c r="BF14" s="1591"/>
      <c r="BG14" s="1591"/>
      <c r="BH14" s="1591"/>
      <c r="BI14" s="1591"/>
      <c r="BJ14" s="1591"/>
      <c r="BK14" s="1591"/>
      <c r="BL14" s="1591"/>
      <c r="BM14" s="1591"/>
      <c r="BN14" s="1591"/>
      <c r="BO14" s="1591"/>
      <c r="BP14" s="1591"/>
      <c r="BQ14" s="1591"/>
      <c r="BR14" s="1591"/>
      <c r="BS14" s="1591"/>
      <c r="BT14" s="1591"/>
      <c r="BU14" s="1591"/>
      <c r="BV14" s="1591"/>
      <c r="BW14" s="1591"/>
      <c r="BX14" s="1591"/>
      <c r="BY14" s="1591"/>
      <c r="BZ14" s="1591"/>
      <c r="CA14" s="1591"/>
      <c r="CB14" s="1591"/>
      <c r="CC14" s="1591"/>
      <c r="CD14" s="1591"/>
      <c r="CE14" s="1591"/>
      <c r="CF14" s="1591"/>
      <c r="CG14" s="1591"/>
      <c r="CH14" s="1591"/>
      <c r="CI14" s="1591"/>
      <c r="CJ14" s="1591"/>
      <c r="CK14" s="1591"/>
      <c r="CL14" s="1591"/>
      <c r="CM14" s="1591"/>
      <c r="CN14" s="1591"/>
      <c r="CO14" s="1591"/>
      <c r="CP14" s="1591"/>
      <c r="CQ14" s="1591"/>
      <c r="CR14" s="1591"/>
      <c r="CS14" s="1591"/>
      <c r="CT14" s="1591"/>
      <c r="CU14" s="1591"/>
      <c r="CV14" s="1591"/>
      <c r="CW14" s="1591"/>
      <c r="CX14" s="1591"/>
      <c r="CY14" s="1591"/>
      <c r="CZ14" s="1591"/>
      <c r="DA14" s="1591"/>
      <c r="DB14" s="1591"/>
      <c r="DC14" s="1591"/>
      <c r="DD14" s="1591"/>
      <c r="DE14" s="1591"/>
      <c r="DF14" s="1591"/>
      <c r="DG14" s="1591"/>
      <c r="DH14" s="1591"/>
      <c r="DI14" s="1591"/>
      <c r="DJ14" s="1591"/>
      <c r="DK14" s="1591"/>
      <c r="DL14" s="1591"/>
      <c r="DM14" s="1591"/>
      <c r="DN14" s="1591"/>
      <c r="DO14" s="1591"/>
      <c r="DP14" s="1591"/>
      <c r="DQ14" s="1591"/>
      <c r="DR14" s="1591"/>
      <c r="DS14" s="1591"/>
      <c r="DT14" s="1591"/>
      <c r="DU14" s="1591"/>
      <c r="DV14" s="1591"/>
      <c r="DW14" s="1591"/>
      <c r="DX14" s="1591"/>
      <c r="DY14" s="1591"/>
      <c r="DZ14" s="1591"/>
      <c r="EA14" s="1591"/>
      <c r="EB14" s="1591"/>
      <c r="EC14" s="1591"/>
      <c r="ED14" s="1591"/>
      <c r="EE14" s="1591"/>
      <c r="EF14" s="1591"/>
      <c r="EG14" s="1591"/>
      <c r="EH14" s="1591"/>
      <c r="EI14" s="1591"/>
      <c r="EJ14" s="1591"/>
      <c r="EK14" s="1591"/>
      <c r="EL14" s="1591"/>
      <c r="EM14" s="1591"/>
      <c r="EN14" s="1591"/>
      <c r="EO14" s="1591"/>
      <c r="EP14" s="1591"/>
      <c r="EQ14" s="1591"/>
      <c r="ER14" s="1591"/>
      <c r="ES14" s="1591"/>
      <c r="ET14" s="1591"/>
      <c r="EU14" s="1591"/>
      <c r="EV14" s="1591"/>
      <c r="EW14" s="1591"/>
      <c r="EX14" s="1591"/>
      <c r="EY14" s="1591"/>
      <c r="EZ14" s="1591"/>
      <c r="FA14" s="1591"/>
      <c r="FB14" s="1591"/>
      <c r="FC14" s="1591"/>
      <c r="FD14" s="1591"/>
      <c r="FE14" s="1591"/>
      <c r="FF14" s="1591"/>
      <c r="FG14" s="1591"/>
      <c r="FH14" s="1591"/>
      <c r="FI14" s="1591"/>
      <c r="FJ14" s="1591"/>
      <c r="FK14" s="1591"/>
      <c r="FL14" s="1591"/>
      <c r="FM14" s="1591"/>
      <c r="FN14" s="1591"/>
      <c r="FO14" s="1591"/>
      <c r="FP14" s="1591"/>
      <c r="FQ14" s="1591"/>
      <c r="FR14" s="1591"/>
      <c r="FS14" s="1591"/>
      <c r="FT14" s="1591"/>
      <c r="FU14" s="1591"/>
      <c r="FV14" s="1591"/>
      <c r="FW14" s="1591"/>
      <c r="FX14" s="1591"/>
      <c r="FY14" s="1591"/>
      <c r="FZ14" s="1591"/>
      <c r="GA14" s="1591"/>
      <c r="GB14" s="1591"/>
      <c r="GC14" s="1591"/>
      <c r="GD14" s="1591"/>
      <c r="GE14" s="1591"/>
      <c r="GF14" s="1591"/>
      <c r="GG14" s="1591"/>
      <c r="GH14" s="1591"/>
      <c r="GI14" s="1591"/>
      <c r="GJ14" s="1591"/>
      <c r="GK14" s="1591"/>
      <c r="GL14" s="1591"/>
      <c r="GM14" s="1591"/>
      <c r="GN14" s="1591"/>
      <c r="GO14" s="1591"/>
      <c r="GP14" s="1591"/>
      <c r="GQ14" s="1591"/>
      <c r="GR14" s="1591"/>
      <c r="GS14" s="1591"/>
      <c r="GT14" s="1591"/>
      <c r="GU14" s="1591"/>
      <c r="GV14" s="1591"/>
      <c r="GW14" s="1591"/>
      <c r="GX14" s="1591"/>
      <c r="GY14" s="1591"/>
      <c r="GZ14" s="1591"/>
      <c r="HA14" s="1591"/>
      <c r="HB14" s="1591"/>
      <c r="HC14" s="1591"/>
      <c r="HD14" s="1591"/>
      <c r="HE14" s="1591"/>
      <c r="HF14" s="1591"/>
      <c r="HG14" s="1591"/>
      <c r="HH14" s="1591"/>
      <c r="HI14" s="1591"/>
      <c r="HJ14" s="1591"/>
      <c r="HK14" s="1591"/>
      <c r="HL14" s="1591"/>
      <c r="HM14" s="1591"/>
      <c r="HN14" s="1591"/>
      <c r="HO14" s="1591"/>
      <c r="HP14" s="1591"/>
      <c r="HQ14" s="1591"/>
      <c r="HR14" s="1591"/>
      <c r="HS14" s="1591"/>
      <c r="HT14" s="1591"/>
      <c r="HU14" s="1591"/>
      <c r="HV14" s="1591"/>
      <c r="HW14" s="1591"/>
      <c r="HX14" s="1591"/>
      <c r="HY14" s="1591"/>
      <c r="HZ14" s="1591"/>
      <c r="IA14" s="1591"/>
      <c r="IB14" s="1591"/>
      <c r="IC14" s="1591"/>
      <c r="ID14" s="1591"/>
      <c r="IE14" s="1591"/>
      <c r="IF14" s="1591"/>
      <c r="IG14" s="1591"/>
      <c r="IH14" s="1591"/>
      <c r="II14" s="1591"/>
      <c r="IJ14" s="1591"/>
      <c r="IK14" s="1591"/>
      <c r="IL14" s="1591"/>
      <c r="IM14" s="1591"/>
      <c r="IN14" s="1591"/>
    </row>
    <row r="15" spans="1:248" ht="18.75">
      <c r="A15" s="290" t="s">
        <v>158</v>
      </c>
      <c r="B15" s="66" t="s">
        <v>92</v>
      </c>
      <c r="C15" s="15" t="s">
        <v>588</v>
      </c>
      <c r="D15" s="15" t="s">
        <v>32</v>
      </c>
      <c r="E15" s="97"/>
      <c r="F15" s="97"/>
      <c r="G15" s="93">
        <v>3.5</v>
      </c>
      <c r="H15" s="114">
        <v>105</v>
      </c>
      <c r="I15" s="31">
        <v>40</v>
      </c>
      <c r="J15" s="16">
        <v>24</v>
      </c>
      <c r="K15" s="14">
        <v>16</v>
      </c>
      <c r="L15" s="14"/>
      <c r="M15" s="35">
        <v>65</v>
      </c>
      <c r="N15" s="150"/>
      <c r="O15" s="37"/>
      <c r="P15" s="37"/>
      <c r="Q15" s="156"/>
      <c r="R15" s="37"/>
      <c r="S15" s="37">
        <v>5</v>
      </c>
      <c r="T15" s="1591"/>
      <c r="U15" s="1591"/>
      <c r="V15" s="1591"/>
      <c r="W15" s="1754" t="s">
        <v>627</v>
      </c>
      <c r="X15" s="1754" t="s">
        <v>627</v>
      </c>
      <c r="Y15" s="1754" t="s">
        <v>627</v>
      </c>
      <c r="Z15" s="1754" t="s">
        <v>627</v>
      </c>
      <c r="AA15" s="1754" t="s">
        <v>627</v>
      </c>
      <c r="AB15" s="1754" t="s">
        <v>626</v>
      </c>
      <c r="AC15" s="1591"/>
      <c r="AD15" s="1591"/>
      <c r="AE15" s="1591"/>
      <c r="AF15" s="1591"/>
      <c r="AG15" s="1591"/>
      <c r="AH15" s="1591"/>
      <c r="AI15" s="1591"/>
      <c r="AJ15" s="1591"/>
      <c r="AK15" s="1591"/>
      <c r="AL15" s="1591"/>
      <c r="AM15" s="1591"/>
      <c r="AN15" s="1591"/>
      <c r="AO15" s="1591"/>
      <c r="AP15" s="1591"/>
      <c r="AQ15" s="1591"/>
      <c r="AR15" s="1591"/>
      <c r="AS15" s="1591"/>
      <c r="AT15" s="1591"/>
      <c r="AU15" s="1591"/>
      <c r="AV15" s="1591"/>
      <c r="AW15" s="1591"/>
      <c r="AX15" s="1591"/>
      <c r="AY15" s="1591"/>
      <c r="AZ15" s="1591"/>
      <c r="BA15" s="1591"/>
      <c r="BB15" s="1591"/>
      <c r="BC15" s="1591"/>
      <c r="BD15" s="1591"/>
      <c r="BE15" s="1591"/>
      <c r="BF15" s="1591"/>
      <c r="BG15" s="1591"/>
      <c r="BH15" s="1591"/>
      <c r="BI15" s="1591"/>
      <c r="BJ15" s="1591"/>
      <c r="BK15" s="1591"/>
      <c r="BL15" s="1591"/>
      <c r="BM15" s="1591"/>
      <c r="BN15" s="1591"/>
      <c r="BO15" s="1591"/>
      <c r="BP15" s="1591"/>
      <c r="BQ15" s="1591"/>
      <c r="BR15" s="1591"/>
      <c r="BS15" s="1591"/>
      <c r="BT15" s="1591"/>
      <c r="BU15" s="1591"/>
      <c r="BV15" s="1591"/>
      <c r="BW15" s="1591"/>
      <c r="BX15" s="1591"/>
      <c r="BY15" s="1591"/>
      <c r="BZ15" s="1591"/>
      <c r="CA15" s="1591"/>
      <c r="CB15" s="1591"/>
      <c r="CC15" s="1591"/>
      <c r="CD15" s="1591"/>
      <c r="CE15" s="1591"/>
      <c r="CF15" s="1591"/>
      <c r="CG15" s="1591"/>
      <c r="CH15" s="1591"/>
      <c r="CI15" s="1591"/>
      <c r="CJ15" s="1591"/>
      <c r="CK15" s="1591"/>
      <c r="CL15" s="1591"/>
      <c r="CM15" s="1591"/>
      <c r="CN15" s="1591"/>
      <c r="CO15" s="1591"/>
      <c r="CP15" s="1591"/>
      <c r="CQ15" s="1591"/>
      <c r="CR15" s="1591"/>
      <c r="CS15" s="1591"/>
      <c r="CT15" s="1591"/>
      <c r="CU15" s="1591"/>
      <c r="CV15" s="1591"/>
      <c r="CW15" s="1591"/>
      <c r="CX15" s="1591"/>
      <c r="CY15" s="1591"/>
      <c r="CZ15" s="1591"/>
      <c r="DA15" s="1591"/>
      <c r="DB15" s="1591"/>
      <c r="DC15" s="1591"/>
      <c r="DD15" s="1591"/>
      <c r="DE15" s="1591"/>
      <c r="DF15" s="1591"/>
      <c r="DG15" s="1591"/>
      <c r="DH15" s="1591"/>
      <c r="DI15" s="1591"/>
      <c r="DJ15" s="1591"/>
      <c r="DK15" s="1591"/>
      <c r="DL15" s="1591"/>
      <c r="DM15" s="1591"/>
      <c r="DN15" s="1591"/>
      <c r="DO15" s="1591"/>
      <c r="DP15" s="1591"/>
      <c r="DQ15" s="1591"/>
      <c r="DR15" s="1591"/>
      <c r="DS15" s="1591"/>
      <c r="DT15" s="1591"/>
      <c r="DU15" s="1591"/>
      <c r="DV15" s="1591"/>
      <c r="DW15" s="1591"/>
      <c r="DX15" s="1591"/>
      <c r="DY15" s="1591"/>
      <c r="DZ15" s="1591"/>
      <c r="EA15" s="1591"/>
      <c r="EB15" s="1591"/>
      <c r="EC15" s="1591"/>
      <c r="ED15" s="1591"/>
      <c r="EE15" s="1591"/>
      <c r="EF15" s="1591"/>
      <c r="EG15" s="1591"/>
      <c r="EH15" s="1591"/>
      <c r="EI15" s="1591"/>
      <c r="EJ15" s="1591"/>
      <c r="EK15" s="1591"/>
      <c r="EL15" s="1591"/>
      <c r="EM15" s="1591"/>
      <c r="EN15" s="1591"/>
      <c r="EO15" s="1591"/>
      <c r="EP15" s="1591"/>
      <c r="EQ15" s="1591"/>
      <c r="ER15" s="1591"/>
      <c r="ES15" s="1591"/>
      <c r="ET15" s="1591"/>
      <c r="EU15" s="1591"/>
      <c r="EV15" s="1591"/>
      <c r="EW15" s="1591"/>
      <c r="EX15" s="1591"/>
      <c r="EY15" s="1591"/>
      <c r="EZ15" s="1591"/>
      <c r="FA15" s="1591"/>
      <c r="FB15" s="1591"/>
      <c r="FC15" s="1591"/>
      <c r="FD15" s="1591"/>
      <c r="FE15" s="1591"/>
      <c r="FF15" s="1591"/>
      <c r="FG15" s="1591"/>
      <c r="FH15" s="1591"/>
      <c r="FI15" s="1591"/>
      <c r="FJ15" s="1591"/>
      <c r="FK15" s="1591"/>
      <c r="FL15" s="1591"/>
      <c r="FM15" s="1591"/>
      <c r="FN15" s="1591"/>
      <c r="FO15" s="1591"/>
      <c r="FP15" s="1591"/>
      <c r="FQ15" s="1591"/>
      <c r="FR15" s="1591"/>
      <c r="FS15" s="1591"/>
      <c r="FT15" s="1591"/>
      <c r="FU15" s="1591"/>
      <c r="FV15" s="1591"/>
      <c r="FW15" s="1591"/>
      <c r="FX15" s="1591"/>
      <c r="FY15" s="1591"/>
      <c r="FZ15" s="1591"/>
      <c r="GA15" s="1591"/>
      <c r="GB15" s="1591"/>
      <c r="GC15" s="1591"/>
      <c r="GD15" s="1591"/>
      <c r="GE15" s="1591"/>
      <c r="GF15" s="1591"/>
      <c r="GG15" s="1591"/>
      <c r="GH15" s="1591"/>
      <c r="GI15" s="1591"/>
      <c r="GJ15" s="1591"/>
      <c r="GK15" s="1591"/>
      <c r="GL15" s="1591"/>
      <c r="GM15" s="1591"/>
      <c r="GN15" s="1591"/>
      <c r="GO15" s="1591"/>
      <c r="GP15" s="1591"/>
      <c r="GQ15" s="1591"/>
      <c r="GR15" s="1591"/>
      <c r="GS15" s="1591"/>
      <c r="GT15" s="1591"/>
      <c r="GU15" s="1591"/>
      <c r="GV15" s="1591"/>
      <c r="GW15" s="1591"/>
      <c r="GX15" s="1591"/>
      <c r="GY15" s="1591"/>
      <c r="GZ15" s="1591"/>
      <c r="HA15" s="1591"/>
      <c r="HB15" s="1591"/>
      <c r="HC15" s="1591"/>
      <c r="HD15" s="1591"/>
      <c r="HE15" s="1591"/>
      <c r="HF15" s="1591"/>
      <c r="HG15" s="1591"/>
      <c r="HH15" s="1591"/>
      <c r="HI15" s="1591"/>
      <c r="HJ15" s="1591"/>
      <c r="HK15" s="1591"/>
      <c r="HL15" s="1591"/>
      <c r="HM15" s="1591"/>
      <c r="HN15" s="1591"/>
      <c r="HO15" s="1591"/>
      <c r="HP15" s="1591"/>
      <c r="HQ15" s="1591"/>
      <c r="HR15" s="1591"/>
      <c r="HS15" s="1591"/>
      <c r="HT15" s="1591"/>
      <c r="HU15" s="1591"/>
      <c r="HV15" s="1591"/>
      <c r="HW15" s="1591"/>
      <c r="HX15" s="1591"/>
      <c r="HY15" s="1591"/>
      <c r="HZ15" s="1591"/>
      <c r="IA15" s="1591"/>
      <c r="IB15" s="1591"/>
      <c r="IC15" s="1591"/>
      <c r="ID15" s="1591"/>
      <c r="IE15" s="1591"/>
      <c r="IF15" s="1591"/>
      <c r="IG15" s="1591"/>
      <c r="IH15" s="1591"/>
      <c r="II15" s="1591"/>
      <c r="IJ15" s="1591"/>
      <c r="IK15" s="1591"/>
      <c r="IL15" s="1591"/>
      <c r="IM15" s="1591"/>
      <c r="IN15" s="1591"/>
    </row>
    <row r="16" spans="1:248" ht="18.75">
      <c r="A16" s="290" t="s">
        <v>183</v>
      </c>
      <c r="B16" s="184" t="s">
        <v>193</v>
      </c>
      <c r="C16" s="185"/>
      <c r="D16" s="49"/>
      <c r="E16" s="307"/>
      <c r="F16" s="186"/>
      <c r="G16" s="13">
        <v>3.5</v>
      </c>
      <c r="H16" s="8">
        <v>105</v>
      </c>
      <c r="I16" s="312"/>
      <c r="J16" s="48"/>
      <c r="K16" s="48"/>
      <c r="L16" s="48"/>
      <c r="M16" s="48"/>
      <c r="N16" s="362"/>
      <c r="O16" s="48"/>
      <c r="P16" s="48"/>
      <c r="Q16" s="311"/>
      <c r="R16" s="48"/>
      <c r="S16" s="48"/>
      <c r="T16" s="1591"/>
      <c r="U16" s="1591"/>
      <c r="V16" s="1591"/>
      <c r="W16" s="1754" t="s">
        <v>627</v>
      </c>
      <c r="X16" s="1754" t="s">
        <v>627</v>
      </c>
      <c r="Y16" s="1754" t="s">
        <v>627</v>
      </c>
      <c r="Z16" s="1754" t="s">
        <v>627</v>
      </c>
      <c r="AA16" s="1754" t="s">
        <v>627</v>
      </c>
      <c r="AB16" s="1754" t="s">
        <v>626</v>
      </c>
      <c r="AC16" s="1591"/>
      <c r="AD16" s="1591"/>
      <c r="AE16" s="1591"/>
      <c r="AF16" s="1591"/>
      <c r="AG16" s="1591"/>
      <c r="AH16" s="1591"/>
      <c r="AI16" s="1591"/>
      <c r="AJ16" s="1591"/>
      <c r="AK16" s="1591"/>
      <c r="AL16" s="1591"/>
      <c r="AM16" s="1591"/>
      <c r="AN16" s="1591"/>
      <c r="AO16" s="1591"/>
      <c r="AP16" s="1591"/>
      <c r="AQ16" s="1591"/>
      <c r="AR16" s="1591"/>
      <c r="AS16" s="1591"/>
      <c r="AT16" s="1591"/>
      <c r="AU16" s="1591"/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591"/>
      <c r="BM16" s="1591"/>
      <c r="BN16" s="1591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591"/>
      <c r="CD16" s="1591"/>
      <c r="CE16" s="1591"/>
      <c r="CF16" s="1591"/>
      <c r="CG16" s="1591"/>
      <c r="CH16" s="1591"/>
      <c r="CI16" s="1591"/>
      <c r="CJ16" s="1591"/>
      <c r="CK16" s="1591"/>
      <c r="CL16" s="1591"/>
      <c r="CM16" s="1591"/>
      <c r="CN16" s="1591"/>
      <c r="CO16" s="1591"/>
      <c r="CP16" s="1591"/>
      <c r="CQ16" s="1591"/>
      <c r="CR16" s="1591"/>
      <c r="CS16" s="1591"/>
      <c r="CT16" s="1591"/>
      <c r="CU16" s="1591"/>
      <c r="CV16" s="1591"/>
      <c r="CW16" s="1591"/>
      <c r="CX16" s="1591"/>
      <c r="CY16" s="1591"/>
      <c r="CZ16" s="1591"/>
      <c r="DA16" s="1591"/>
      <c r="DB16" s="1591"/>
      <c r="DC16" s="1591"/>
      <c r="DD16" s="1591"/>
      <c r="DE16" s="1591"/>
      <c r="DF16" s="1591"/>
      <c r="DG16" s="1591"/>
      <c r="DH16" s="1591"/>
      <c r="DI16" s="1591"/>
      <c r="DJ16" s="1591"/>
      <c r="DK16" s="1591"/>
      <c r="DL16" s="1591"/>
      <c r="DM16" s="1591"/>
      <c r="DN16" s="1591"/>
      <c r="DO16" s="1591"/>
      <c r="DP16" s="1591"/>
      <c r="DQ16" s="1591"/>
      <c r="DR16" s="1591"/>
      <c r="DS16" s="1591"/>
      <c r="DT16" s="1591"/>
      <c r="DU16" s="1591"/>
      <c r="DV16" s="1591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591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591"/>
      <c r="FE16" s="1591"/>
      <c r="FF16" s="1591"/>
      <c r="FG16" s="1591"/>
      <c r="FH16" s="1591"/>
      <c r="FI16" s="1591"/>
      <c r="FJ16" s="1591"/>
      <c r="FK16" s="1591"/>
      <c r="FL16" s="1591"/>
      <c r="FM16" s="1591"/>
      <c r="FN16" s="1591"/>
      <c r="FO16" s="1591"/>
      <c r="FP16" s="1591"/>
      <c r="FQ16" s="1591"/>
      <c r="FR16" s="1591"/>
      <c r="FS16" s="1591"/>
      <c r="FT16" s="1591"/>
      <c r="FU16" s="1591"/>
      <c r="FV16" s="1591"/>
      <c r="FW16" s="1591"/>
      <c r="FX16" s="1591"/>
      <c r="FY16" s="1591"/>
      <c r="FZ16" s="1591"/>
      <c r="GA16" s="1591"/>
      <c r="GB16" s="1591"/>
      <c r="GC16" s="1591"/>
      <c r="GD16" s="1591"/>
      <c r="GE16" s="1591"/>
      <c r="GF16" s="1591"/>
      <c r="GG16" s="1591"/>
      <c r="GH16" s="1591"/>
      <c r="GI16" s="1591"/>
      <c r="GJ16" s="1591"/>
      <c r="GK16" s="1591"/>
      <c r="GL16" s="1591"/>
      <c r="GM16" s="1591"/>
      <c r="GN16" s="1591"/>
      <c r="GO16" s="1591"/>
      <c r="GP16" s="1591"/>
      <c r="GQ16" s="1591"/>
      <c r="GR16" s="1591"/>
      <c r="GS16" s="1591"/>
      <c r="GT16" s="1591"/>
      <c r="GU16" s="1591"/>
      <c r="GV16" s="1591"/>
      <c r="GW16" s="1591"/>
      <c r="GX16" s="1591"/>
      <c r="GY16" s="1591"/>
      <c r="GZ16" s="1591"/>
      <c r="HA16" s="1591"/>
      <c r="HB16" s="1591"/>
      <c r="HC16" s="1591"/>
      <c r="HD16" s="1591"/>
      <c r="HE16" s="1591"/>
      <c r="HF16" s="1591"/>
      <c r="HG16" s="1591"/>
      <c r="HH16" s="1591"/>
      <c r="HI16" s="1591"/>
      <c r="HJ16" s="1591"/>
      <c r="HK16" s="1591"/>
      <c r="HL16" s="1591"/>
      <c r="HM16" s="1591"/>
      <c r="HN16" s="1591"/>
      <c r="HO16" s="1591"/>
      <c r="HP16" s="1591"/>
      <c r="HQ16" s="1591"/>
      <c r="HR16" s="1591"/>
      <c r="HS16" s="1591"/>
      <c r="HT16" s="1591"/>
      <c r="HU16" s="1591"/>
      <c r="HV16" s="1591"/>
      <c r="HW16" s="1591"/>
      <c r="HX16" s="1591"/>
      <c r="HY16" s="1591"/>
      <c r="HZ16" s="1591"/>
      <c r="IA16" s="1591"/>
      <c r="IB16" s="1591"/>
      <c r="IC16" s="1591"/>
      <c r="ID16" s="1591"/>
      <c r="IE16" s="1591"/>
      <c r="IF16" s="1591"/>
      <c r="IG16" s="1591"/>
      <c r="IH16" s="1591"/>
      <c r="II16" s="1591"/>
      <c r="IJ16" s="1591"/>
      <c r="IK16" s="1591"/>
      <c r="IL16" s="1591"/>
      <c r="IM16" s="1591"/>
      <c r="IN16" s="1591"/>
    </row>
    <row r="17" spans="1:248" ht="19.5" thickBot="1">
      <c r="A17" s="293" t="s">
        <v>194</v>
      </c>
      <c r="B17" s="353" t="s">
        <v>92</v>
      </c>
      <c r="C17" s="185"/>
      <c r="D17" s="64" t="s">
        <v>588</v>
      </c>
      <c r="E17" s="307"/>
      <c r="F17" s="186"/>
      <c r="G17" s="354">
        <v>2.5</v>
      </c>
      <c r="H17" s="76">
        <v>75</v>
      </c>
      <c r="I17" s="64">
        <v>32</v>
      </c>
      <c r="J17" s="64">
        <v>16</v>
      </c>
      <c r="K17" s="351">
        <v>16</v>
      </c>
      <c r="L17" s="351"/>
      <c r="M17" s="28">
        <v>43</v>
      </c>
      <c r="N17" s="352"/>
      <c r="O17" s="312"/>
      <c r="P17" s="312"/>
      <c r="Q17" s="168"/>
      <c r="R17" s="312"/>
      <c r="S17" s="312">
        <v>4</v>
      </c>
      <c r="T17" s="1591"/>
      <c r="U17" s="1591"/>
      <c r="V17" s="1591"/>
      <c r="W17" s="1754" t="s">
        <v>627</v>
      </c>
      <c r="X17" s="1754" t="s">
        <v>627</v>
      </c>
      <c r="Y17" s="1754" t="s">
        <v>627</v>
      </c>
      <c r="Z17" s="1754" t="s">
        <v>627</v>
      </c>
      <c r="AA17" s="1754" t="s">
        <v>627</v>
      </c>
      <c r="AB17" s="1754" t="s">
        <v>626</v>
      </c>
      <c r="AC17" s="1591"/>
      <c r="AD17" s="1591"/>
      <c r="AE17" s="1591"/>
      <c r="AF17" s="1591"/>
      <c r="AG17" s="1591"/>
      <c r="AH17" s="1591"/>
      <c r="AI17" s="1591"/>
      <c r="AJ17" s="1591"/>
      <c r="AK17" s="1591"/>
      <c r="AL17" s="1591"/>
      <c r="AM17" s="1591"/>
      <c r="AN17" s="1591"/>
      <c r="AO17" s="1591"/>
      <c r="AP17" s="1591"/>
      <c r="AQ17" s="1591"/>
      <c r="AR17" s="1591"/>
      <c r="AS17" s="1591"/>
      <c r="AT17" s="1591"/>
      <c r="AU17" s="1591"/>
      <c r="AV17" s="1591"/>
      <c r="AW17" s="1591"/>
      <c r="AX17" s="1591"/>
      <c r="AY17" s="1591"/>
      <c r="AZ17" s="1591"/>
      <c r="BA17" s="1591"/>
      <c r="BB17" s="1591"/>
      <c r="BC17" s="1591"/>
      <c r="BD17" s="1591"/>
      <c r="BE17" s="1591"/>
      <c r="BF17" s="1591"/>
      <c r="BG17" s="1591"/>
      <c r="BH17" s="1591"/>
      <c r="BI17" s="1591"/>
      <c r="BJ17" s="1591"/>
      <c r="BK17" s="1591"/>
      <c r="BL17" s="1591"/>
      <c r="BM17" s="1591"/>
      <c r="BN17" s="1591"/>
      <c r="BO17" s="1591"/>
      <c r="BP17" s="1591"/>
      <c r="BQ17" s="1591"/>
      <c r="BR17" s="1591"/>
      <c r="BS17" s="1591"/>
      <c r="BT17" s="1591"/>
      <c r="BU17" s="1591"/>
      <c r="BV17" s="1591"/>
      <c r="BW17" s="1591"/>
      <c r="BX17" s="1591"/>
      <c r="BY17" s="1591"/>
      <c r="BZ17" s="1591"/>
      <c r="CA17" s="1591"/>
      <c r="CB17" s="1591"/>
      <c r="CC17" s="1591"/>
      <c r="CD17" s="1591"/>
      <c r="CE17" s="1591"/>
      <c r="CF17" s="1591"/>
      <c r="CG17" s="1591"/>
      <c r="CH17" s="1591"/>
      <c r="CI17" s="1591"/>
      <c r="CJ17" s="1591"/>
      <c r="CK17" s="1591"/>
      <c r="CL17" s="1591"/>
      <c r="CM17" s="1591"/>
      <c r="CN17" s="1591"/>
      <c r="CO17" s="1591"/>
      <c r="CP17" s="1591"/>
      <c r="CQ17" s="1591"/>
      <c r="CR17" s="1591"/>
      <c r="CS17" s="1591"/>
      <c r="CT17" s="1591"/>
      <c r="CU17" s="1591"/>
      <c r="CV17" s="1591"/>
      <c r="CW17" s="1591"/>
      <c r="CX17" s="1591"/>
      <c r="CY17" s="1591"/>
      <c r="CZ17" s="1591"/>
      <c r="DA17" s="1591"/>
      <c r="DB17" s="1591"/>
      <c r="DC17" s="1591"/>
      <c r="DD17" s="1591"/>
      <c r="DE17" s="1591"/>
      <c r="DF17" s="1591"/>
      <c r="DG17" s="1591"/>
      <c r="DH17" s="1591"/>
      <c r="DI17" s="1591"/>
      <c r="DJ17" s="1591"/>
      <c r="DK17" s="1591"/>
      <c r="DL17" s="1591"/>
      <c r="DM17" s="1591"/>
      <c r="DN17" s="1591"/>
      <c r="DO17" s="1591"/>
      <c r="DP17" s="1591"/>
      <c r="DQ17" s="1591"/>
      <c r="DR17" s="1591"/>
      <c r="DS17" s="1591"/>
      <c r="DT17" s="1591"/>
      <c r="DU17" s="1591"/>
      <c r="DV17" s="1591"/>
      <c r="DW17" s="1591"/>
      <c r="DX17" s="1591"/>
      <c r="DY17" s="1591"/>
      <c r="DZ17" s="1591"/>
      <c r="EA17" s="1591"/>
      <c r="EB17" s="1591"/>
      <c r="EC17" s="1591"/>
      <c r="ED17" s="1591"/>
      <c r="EE17" s="1591"/>
      <c r="EF17" s="1591"/>
      <c r="EG17" s="1591"/>
      <c r="EH17" s="1591"/>
      <c r="EI17" s="1591"/>
      <c r="EJ17" s="1591"/>
      <c r="EK17" s="1591"/>
      <c r="EL17" s="1591"/>
      <c r="EM17" s="1591"/>
      <c r="EN17" s="1591"/>
      <c r="EO17" s="1591"/>
      <c r="EP17" s="1591"/>
      <c r="EQ17" s="1591"/>
      <c r="ER17" s="1591"/>
      <c r="ES17" s="1591"/>
      <c r="ET17" s="1591"/>
      <c r="EU17" s="1591"/>
      <c r="EV17" s="1591"/>
      <c r="EW17" s="1591"/>
      <c r="EX17" s="1591"/>
      <c r="EY17" s="1591"/>
      <c r="EZ17" s="1591"/>
      <c r="FA17" s="1591"/>
      <c r="FB17" s="1591"/>
      <c r="FC17" s="1591"/>
      <c r="FD17" s="1591"/>
      <c r="FE17" s="1591"/>
      <c r="FF17" s="1591"/>
      <c r="FG17" s="1591"/>
      <c r="FH17" s="1591"/>
      <c r="FI17" s="1591"/>
      <c r="FJ17" s="1591"/>
      <c r="FK17" s="1591"/>
      <c r="FL17" s="1591"/>
      <c r="FM17" s="1591"/>
      <c r="FN17" s="1591"/>
      <c r="FO17" s="1591"/>
      <c r="FP17" s="1591"/>
      <c r="FQ17" s="1591"/>
      <c r="FR17" s="1591"/>
      <c r="FS17" s="1591"/>
      <c r="FT17" s="1591"/>
      <c r="FU17" s="1591"/>
      <c r="FV17" s="1591"/>
      <c r="FW17" s="1591"/>
      <c r="FX17" s="1591"/>
      <c r="FY17" s="1591"/>
      <c r="FZ17" s="1591"/>
      <c r="GA17" s="1591"/>
      <c r="GB17" s="1591"/>
      <c r="GC17" s="1591"/>
      <c r="GD17" s="1591"/>
      <c r="GE17" s="1591"/>
      <c r="GF17" s="1591"/>
      <c r="GG17" s="1591"/>
      <c r="GH17" s="1591"/>
      <c r="GI17" s="1591"/>
      <c r="GJ17" s="1591"/>
      <c r="GK17" s="1591"/>
      <c r="GL17" s="1591"/>
      <c r="GM17" s="1591"/>
      <c r="GN17" s="1591"/>
      <c r="GO17" s="1591"/>
      <c r="GP17" s="1591"/>
      <c r="GQ17" s="1591"/>
      <c r="GR17" s="1591"/>
      <c r="GS17" s="1591"/>
      <c r="GT17" s="1591"/>
      <c r="GU17" s="1591"/>
      <c r="GV17" s="1591"/>
      <c r="GW17" s="1591"/>
      <c r="GX17" s="1591"/>
      <c r="GY17" s="1591"/>
      <c r="GZ17" s="1591"/>
      <c r="HA17" s="1591"/>
      <c r="HB17" s="1591"/>
      <c r="HC17" s="1591"/>
      <c r="HD17" s="1591"/>
      <c r="HE17" s="1591"/>
      <c r="HF17" s="1591"/>
      <c r="HG17" s="1591"/>
      <c r="HH17" s="1591"/>
      <c r="HI17" s="1591"/>
      <c r="HJ17" s="1591"/>
      <c r="HK17" s="1591"/>
      <c r="HL17" s="1591"/>
      <c r="HM17" s="1591"/>
      <c r="HN17" s="1591"/>
      <c r="HO17" s="1591"/>
      <c r="HP17" s="1591"/>
      <c r="HQ17" s="1591"/>
      <c r="HR17" s="1591"/>
      <c r="HS17" s="1591"/>
      <c r="HT17" s="1591"/>
      <c r="HU17" s="1591"/>
      <c r="HV17" s="1591"/>
      <c r="HW17" s="1591"/>
      <c r="HX17" s="1591"/>
      <c r="HY17" s="1591"/>
      <c r="HZ17" s="1591"/>
      <c r="IA17" s="1591"/>
      <c r="IB17" s="1591"/>
      <c r="IC17" s="1591"/>
      <c r="ID17" s="1591"/>
      <c r="IE17" s="1591"/>
      <c r="IF17" s="1591"/>
      <c r="IG17" s="1591"/>
      <c r="IH17" s="1591"/>
      <c r="II17" s="1591"/>
      <c r="IJ17" s="1591"/>
      <c r="IK17" s="1591"/>
      <c r="IL17" s="1591"/>
      <c r="IM17" s="1591"/>
      <c r="IN17" s="1591"/>
    </row>
    <row r="18" spans="1:248" ht="32.25" thickBot="1">
      <c r="A18" s="1608" t="s">
        <v>573</v>
      </c>
      <c r="B18" s="1609" t="s">
        <v>566</v>
      </c>
      <c r="C18" s="1610"/>
      <c r="D18" s="1610"/>
      <c r="E18" s="1610"/>
      <c r="F18" s="1611"/>
      <c r="G18" s="1612">
        <v>5</v>
      </c>
      <c r="H18" s="1613">
        <v>150</v>
      </c>
      <c r="I18" s="1610"/>
      <c r="J18" s="1610"/>
      <c r="K18" s="1610"/>
      <c r="L18" s="1610"/>
      <c r="M18" s="1611"/>
      <c r="N18" s="151"/>
      <c r="O18" s="1610"/>
      <c r="P18" s="1610"/>
      <c r="Q18" s="151"/>
      <c r="R18" s="1610"/>
      <c r="S18" s="1614"/>
      <c r="T18" s="1523"/>
      <c r="U18" s="1523"/>
      <c r="V18" s="1523"/>
      <c r="W18" s="1754" t="s">
        <v>627</v>
      </c>
      <c r="X18" s="1754" t="s">
        <v>627</v>
      </c>
      <c r="Y18" s="1754" t="s">
        <v>627</v>
      </c>
      <c r="Z18" s="1754" t="s">
        <v>627</v>
      </c>
      <c r="AA18" s="1754" t="s">
        <v>627</v>
      </c>
      <c r="AB18" s="1754" t="s">
        <v>626</v>
      </c>
      <c r="AC18" s="1523"/>
      <c r="AD18" s="1523"/>
      <c r="AE18" s="1523"/>
      <c r="AF18" s="1523"/>
      <c r="AG18" s="1523"/>
      <c r="AH18" s="1523"/>
      <c r="AI18" s="1523"/>
      <c r="AJ18" s="1523"/>
      <c r="AK18" s="1523"/>
      <c r="AL18" s="1523"/>
      <c r="AM18" s="1523"/>
      <c r="AN18" s="1523"/>
      <c r="AO18" s="1523"/>
      <c r="AP18" s="1523"/>
      <c r="AQ18" s="1523"/>
      <c r="AR18" s="1523"/>
      <c r="AS18" s="1523"/>
      <c r="AT18" s="1523"/>
      <c r="AU18" s="1523"/>
      <c r="AV18" s="1523"/>
      <c r="AW18" s="1523"/>
      <c r="AX18" s="1523"/>
      <c r="AY18" s="1523"/>
      <c r="AZ18" s="1523"/>
      <c r="BA18" s="1523"/>
      <c r="BB18" s="1523"/>
      <c r="BC18" s="1523"/>
      <c r="BD18" s="1523"/>
      <c r="BE18" s="1523"/>
      <c r="BF18" s="1523"/>
      <c r="BG18" s="1523"/>
      <c r="BH18" s="1523"/>
      <c r="BI18" s="1523"/>
      <c r="BJ18" s="1523"/>
      <c r="BK18" s="1523"/>
      <c r="BL18" s="1523"/>
      <c r="BM18" s="1523"/>
      <c r="BN18" s="1523"/>
      <c r="BO18" s="1523"/>
      <c r="BP18" s="1523"/>
      <c r="BQ18" s="1523"/>
      <c r="BR18" s="1523"/>
      <c r="BS18" s="1523"/>
      <c r="BT18" s="1523"/>
      <c r="BU18" s="1523"/>
      <c r="BV18" s="1523"/>
      <c r="BW18" s="1523"/>
      <c r="BX18" s="1523"/>
      <c r="BY18" s="1523"/>
      <c r="BZ18" s="1523"/>
      <c r="CA18" s="1523"/>
      <c r="CB18" s="1523"/>
      <c r="CC18" s="1523"/>
      <c r="CD18" s="1523"/>
      <c r="CE18" s="1523"/>
      <c r="CF18" s="1523"/>
      <c r="CG18" s="1523"/>
      <c r="CH18" s="1523"/>
      <c r="CI18" s="1523"/>
      <c r="CJ18" s="1523"/>
      <c r="CK18" s="1523"/>
      <c r="CL18" s="1523"/>
      <c r="CM18" s="1523"/>
      <c r="CN18" s="1523"/>
      <c r="CO18" s="1523"/>
      <c r="CP18" s="1523"/>
      <c r="CQ18" s="1523"/>
      <c r="CR18" s="1523"/>
      <c r="CS18" s="1523"/>
      <c r="CT18" s="1523"/>
      <c r="CU18" s="1523"/>
      <c r="CV18" s="1523"/>
      <c r="CW18" s="1523"/>
      <c r="CX18" s="1523"/>
      <c r="CY18" s="1523"/>
      <c r="CZ18" s="1523"/>
      <c r="DA18" s="1523"/>
      <c r="DB18" s="1523"/>
      <c r="DC18" s="1523"/>
      <c r="DD18" s="1523"/>
      <c r="DE18" s="1523"/>
      <c r="DF18" s="1523"/>
      <c r="DG18" s="1523"/>
      <c r="DH18" s="1523"/>
      <c r="DI18" s="1523"/>
      <c r="DJ18" s="1523"/>
      <c r="DK18" s="1523"/>
      <c r="DL18" s="1523"/>
      <c r="DM18" s="1523"/>
      <c r="DN18" s="1523"/>
      <c r="DO18" s="1523"/>
      <c r="DP18" s="1523"/>
      <c r="DQ18" s="1523"/>
      <c r="DR18" s="1523"/>
      <c r="DS18" s="1523"/>
      <c r="DT18" s="1523"/>
      <c r="DU18" s="1523"/>
      <c r="DV18" s="1523"/>
      <c r="DW18" s="1523"/>
      <c r="DX18" s="1523"/>
      <c r="DY18" s="1523"/>
      <c r="DZ18" s="1523"/>
      <c r="EA18" s="1523"/>
      <c r="EB18" s="1523"/>
      <c r="EC18" s="1523"/>
      <c r="ED18" s="1523"/>
      <c r="EE18" s="1523"/>
      <c r="EF18" s="1523"/>
      <c r="EG18" s="1523"/>
      <c r="EH18" s="1523"/>
      <c r="EI18" s="1523"/>
      <c r="EJ18" s="1523"/>
      <c r="EK18" s="1523"/>
      <c r="EL18" s="1523"/>
      <c r="EM18" s="1523"/>
      <c r="EN18" s="1523"/>
      <c r="EO18" s="1523"/>
      <c r="EP18" s="1523"/>
      <c r="EQ18" s="1523"/>
      <c r="ER18" s="1523"/>
      <c r="ES18" s="1523"/>
      <c r="ET18" s="1523"/>
      <c r="EU18" s="1523"/>
      <c r="EV18" s="1523"/>
      <c r="EW18" s="1523"/>
      <c r="EX18" s="1523"/>
      <c r="EY18" s="1523"/>
      <c r="EZ18" s="1523"/>
      <c r="FA18" s="1523"/>
      <c r="FB18" s="1523"/>
      <c r="FC18" s="1523"/>
      <c r="FD18" s="1523"/>
      <c r="FE18" s="1523"/>
      <c r="FF18" s="1523"/>
      <c r="FG18" s="1523"/>
      <c r="FH18" s="1523"/>
      <c r="FI18" s="1523"/>
      <c r="FJ18" s="1523"/>
      <c r="FK18" s="1523"/>
      <c r="FL18" s="1523"/>
      <c r="FM18" s="1523"/>
      <c r="FN18" s="1523"/>
      <c r="FO18" s="1523"/>
      <c r="FP18" s="1523"/>
      <c r="FQ18" s="1523"/>
      <c r="FR18" s="1523"/>
      <c r="FS18" s="1523"/>
      <c r="FT18" s="1523"/>
      <c r="FU18" s="1523"/>
      <c r="FV18" s="1523"/>
      <c r="FW18" s="1523"/>
      <c r="FX18" s="1523"/>
      <c r="FY18" s="1523"/>
      <c r="FZ18" s="1523"/>
      <c r="GA18" s="1523"/>
      <c r="GB18" s="1523"/>
      <c r="GC18" s="1523"/>
      <c r="GD18" s="1523"/>
      <c r="GE18" s="1523"/>
      <c r="GF18" s="1523"/>
      <c r="GG18" s="1523"/>
      <c r="GH18" s="1523"/>
      <c r="GI18" s="1523"/>
      <c r="GJ18" s="1523"/>
      <c r="GK18" s="1523"/>
      <c r="GL18" s="1523"/>
      <c r="GM18" s="1523"/>
      <c r="GN18" s="1523"/>
      <c r="GO18" s="1523"/>
      <c r="GP18" s="1523"/>
      <c r="GQ18" s="1523"/>
      <c r="GR18" s="1523"/>
      <c r="GS18" s="1523"/>
      <c r="GT18" s="1523"/>
      <c r="GU18" s="1523"/>
      <c r="GV18" s="1523"/>
      <c r="GW18" s="1523"/>
      <c r="GX18" s="1523"/>
      <c r="GY18" s="1523"/>
      <c r="GZ18" s="1523"/>
      <c r="HA18" s="1523"/>
      <c r="HB18" s="1523"/>
      <c r="HC18" s="1523"/>
      <c r="HD18" s="1523"/>
      <c r="HE18" s="1523"/>
      <c r="HF18" s="1523"/>
      <c r="HG18" s="1523"/>
      <c r="HH18" s="1523"/>
      <c r="HI18" s="1523"/>
      <c r="HJ18" s="1523"/>
      <c r="HK18" s="1523"/>
      <c r="HL18" s="1523"/>
      <c r="HM18" s="1523"/>
      <c r="HN18" s="1523"/>
      <c r="HO18" s="1523"/>
      <c r="HP18" s="1523"/>
      <c r="HQ18" s="1523"/>
      <c r="HR18" s="1523"/>
      <c r="HS18" s="1523"/>
      <c r="HT18" s="1523"/>
      <c r="HU18" s="1523"/>
      <c r="HV18" s="1523"/>
      <c r="HW18" s="1523"/>
      <c r="HX18" s="1523"/>
      <c r="HY18" s="1523"/>
      <c r="HZ18" s="1523"/>
      <c r="IA18" s="1523"/>
      <c r="IB18" s="1523"/>
      <c r="IC18" s="1523"/>
      <c r="ID18" s="1523"/>
      <c r="IE18" s="1523"/>
      <c r="IF18" s="1523"/>
      <c r="IG18" s="1523"/>
      <c r="IH18" s="1523"/>
      <c r="II18" s="1523"/>
      <c r="IJ18" s="1523"/>
      <c r="IK18" s="1523"/>
      <c r="IL18" s="1523"/>
      <c r="IM18" s="1523"/>
      <c r="IN18" s="1523"/>
    </row>
    <row r="19" spans="1:248" ht="18.75">
      <c r="A19" s="1729"/>
      <c r="B19" s="1684" t="s">
        <v>567</v>
      </c>
      <c r="C19" s="1730" t="s">
        <v>588</v>
      </c>
      <c r="D19" s="1730"/>
      <c r="E19" s="1730"/>
      <c r="F19" s="1730"/>
      <c r="G19" s="1731">
        <v>3</v>
      </c>
      <c r="H19" s="1685">
        <v>90</v>
      </c>
      <c r="I19" s="1535">
        <v>32</v>
      </c>
      <c r="J19" s="1535">
        <v>16</v>
      </c>
      <c r="K19" s="1535">
        <v>16</v>
      </c>
      <c r="L19" s="1535"/>
      <c r="M19" s="1730">
        <v>58</v>
      </c>
      <c r="N19" s="362"/>
      <c r="O19" s="1730"/>
      <c r="P19" s="1730"/>
      <c r="Q19" s="362"/>
      <c r="R19" s="1730"/>
      <c r="S19" s="1732">
        <v>4</v>
      </c>
      <c r="T19" s="1523"/>
      <c r="U19" s="1523"/>
      <c r="V19" s="1523"/>
      <c r="W19" s="1754" t="s">
        <v>627</v>
      </c>
      <c r="X19" s="1754" t="s">
        <v>627</v>
      </c>
      <c r="Y19" s="1754" t="s">
        <v>627</v>
      </c>
      <c r="Z19" s="1754" t="s">
        <v>627</v>
      </c>
      <c r="AA19" s="1754" t="s">
        <v>627</v>
      </c>
      <c r="AB19" s="1754" t="s">
        <v>626</v>
      </c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1523"/>
      <c r="AN19" s="1523"/>
      <c r="AO19" s="1523"/>
      <c r="AP19" s="1523"/>
      <c r="AQ19" s="1523"/>
      <c r="AR19" s="1523"/>
      <c r="AS19" s="1523"/>
      <c r="AT19" s="1523"/>
      <c r="AU19" s="1523"/>
      <c r="AV19" s="1523"/>
      <c r="AW19" s="1523"/>
      <c r="AX19" s="1523"/>
      <c r="AY19" s="1523"/>
      <c r="AZ19" s="1523"/>
      <c r="BA19" s="1523"/>
      <c r="BB19" s="1523"/>
      <c r="BC19" s="1523"/>
      <c r="BD19" s="1523"/>
      <c r="BE19" s="1523"/>
      <c r="BF19" s="1523"/>
      <c r="BG19" s="1523"/>
      <c r="BH19" s="1523"/>
      <c r="BI19" s="1523"/>
      <c r="BJ19" s="1523"/>
      <c r="BK19" s="1523"/>
      <c r="BL19" s="1523"/>
      <c r="BM19" s="1523"/>
      <c r="BN19" s="1523"/>
      <c r="BO19" s="1523"/>
      <c r="BP19" s="1523"/>
      <c r="BQ19" s="1523"/>
      <c r="BR19" s="1523"/>
      <c r="BS19" s="1523"/>
      <c r="BT19" s="1523"/>
      <c r="BU19" s="1523"/>
      <c r="BV19" s="1523"/>
      <c r="BW19" s="1523"/>
      <c r="BX19" s="1523"/>
      <c r="BY19" s="1523"/>
      <c r="BZ19" s="1523"/>
      <c r="CA19" s="1523"/>
      <c r="CB19" s="1523"/>
      <c r="CC19" s="1523"/>
      <c r="CD19" s="1523"/>
      <c r="CE19" s="1523"/>
      <c r="CF19" s="1523"/>
      <c r="CG19" s="1523"/>
      <c r="CH19" s="1523"/>
      <c r="CI19" s="1523"/>
      <c r="CJ19" s="1523"/>
      <c r="CK19" s="1523"/>
      <c r="CL19" s="1523"/>
      <c r="CM19" s="1523"/>
      <c r="CN19" s="1523"/>
      <c r="CO19" s="1523"/>
      <c r="CP19" s="1523"/>
      <c r="CQ19" s="1523"/>
      <c r="CR19" s="1523"/>
      <c r="CS19" s="1523"/>
      <c r="CT19" s="1523"/>
      <c r="CU19" s="1523"/>
      <c r="CV19" s="1523"/>
      <c r="CW19" s="1523"/>
      <c r="CX19" s="1523"/>
      <c r="CY19" s="1523"/>
      <c r="CZ19" s="1523"/>
      <c r="DA19" s="1523"/>
      <c r="DB19" s="1523"/>
      <c r="DC19" s="1523"/>
      <c r="DD19" s="1523"/>
      <c r="DE19" s="1523"/>
      <c r="DF19" s="1523"/>
      <c r="DG19" s="1523"/>
      <c r="DH19" s="1523"/>
      <c r="DI19" s="1523"/>
      <c r="DJ19" s="1523"/>
      <c r="DK19" s="1523"/>
      <c r="DL19" s="1523"/>
      <c r="DM19" s="1523"/>
      <c r="DN19" s="1523"/>
      <c r="DO19" s="1523"/>
      <c r="DP19" s="1523"/>
      <c r="DQ19" s="1523"/>
      <c r="DR19" s="1523"/>
      <c r="DS19" s="1523"/>
      <c r="DT19" s="1523"/>
      <c r="DU19" s="1523"/>
      <c r="DV19" s="1523"/>
      <c r="DW19" s="1523"/>
      <c r="DX19" s="1523"/>
      <c r="DY19" s="1523"/>
      <c r="DZ19" s="1523"/>
      <c r="EA19" s="1523"/>
      <c r="EB19" s="1523"/>
      <c r="EC19" s="1523"/>
      <c r="ED19" s="1523"/>
      <c r="EE19" s="1523"/>
      <c r="EF19" s="1523"/>
      <c r="EG19" s="1523"/>
      <c r="EH19" s="1523"/>
      <c r="EI19" s="1523"/>
      <c r="EJ19" s="1523"/>
      <c r="EK19" s="1523"/>
      <c r="EL19" s="1523"/>
      <c r="EM19" s="1523"/>
      <c r="EN19" s="1523"/>
      <c r="EO19" s="1523"/>
      <c r="EP19" s="1523"/>
      <c r="EQ19" s="1523"/>
      <c r="ER19" s="1523"/>
      <c r="ES19" s="1523"/>
      <c r="ET19" s="1523"/>
      <c r="EU19" s="1523"/>
      <c r="EV19" s="1523"/>
      <c r="EW19" s="1523"/>
      <c r="EX19" s="1523"/>
      <c r="EY19" s="1523"/>
      <c r="EZ19" s="1523"/>
      <c r="FA19" s="1523"/>
      <c r="FB19" s="1523"/>
      <c r="FC19" s="1523"/>
      <c r="FD19" s="1523"/>
      <c r="FE19" s="1523"/>
      <c r="FF19" s="1523"/>
      <c r="FG19" s="1523"/>
      <c r="FH19" s="1523"/>
      <c r="FI19" s="1523"/>
      <c r="FJ19" s="1523"/>
      <c r="FK19" s="1523"/>
      <c r="FL19" s="1523"/>
      <c r="FM19" s="1523"/>
      <c r="FN19" s="1523"/>
      <c r="FO19" s="1523"/>
      <c r="FP19" s="1523"/>
      <c r="FQ19" s="1523"/>
      <c r="FR19" s="1523"/>
      <c r="FS19" s="1523"/>
      <c r="FT19" s="1523"/>
      <c r="FU19" s="1523"/>
      <c r="FV19" s="1523"/>
      <c r="FW19" s="1523"/>
      <c r="FX19" s="1523"/>
      <c r="FY19" s="1523"/>
      <c r="FZ19" s="1523"/>
      <c r="GA19" s="1523"/>
      <c r="GB19" s="1523"/>
      <c r="GC19" s="1523"/>
      <c r="GD19" s="1523"/>
      <c r="GE19" s="1523"/>
      <c r="GF19" s="1523"/>
      <c r="GG19" s="1523"/>
      <c r="GH19" s="1523"/>
      <c r="GI19" s="1523"/>
      <c r="GJ19" s="1523"/>
      <c r="GK19" s="1523"/>
      <c r="GL19" s="1523"/>
      <c r="GM19" s="1523"/>
      <c r="GN19" s="1523"/>
      <c r="GO19" s="1523"/>
      <c r="GP19" s="1523"/>
      <c r="GQ19" s="1523"/>
      <c r="GR19" s="1523"/>
      <c r="GS19" s="1523"/>
      <c r="GT19" s="1523"/>
      <c r="GU19" s="1523"/>
      <c r="GV19" s="1523"/>
      <c r="GW19" s="1523"/>
      <c r="GX19" s="1523"/>
      <c r="GY19" s="1523"/>
      <c r="GZ19" s="1523"/>
      <c r="HA19" s="1523"/>
      <c r="HB19" s="1523"/>
      <c r="HC19" s="1523"/>
      <c r="HD19" s="1523"/>
      <c r="HE19" s="1523"/>
      <c r="HF19" s="1523"/>
      <c r="HG19" s="1523"/>
      <c r="HH19" s="1523"/>
      <c r="HI19" s="1523"/>
      <c r="HJ19" s="1523"/>
      <c r="HK19" s="1523"/>
      <c r="HL19" s="1523"/>
      <c r="HM19" s="1523"/>
      <c r="HN19" s="1523"/>
      <c r="HO19" s="1523"/>
      <c r="HP19" s="1523"/>
      <c r="HQ19" s="1523"/>
      <c r="HR19" s="1523"/>
      <c r="HS19" s="1523"/>
      <c r="HT19" s="1523"/>
      <c r="HU19" s="1523"/>
      <c r="HV19" s="1523"/>
      <c r="HW19" s="1523"/>
      <c r="HX19" s="1523"/>
      <c r="HY19" s="1523"/>
      <c r="HZ19" s="1523"/>
      <c r="IA19" s="1523"/>
      <c r="IB19" s="1523"/>
      <c r="IC19" s="1523"/>
      <c r="ID19" s="1523"/>
      <c r="IE19" s="1523"/>
      <c r="IF19" s="1523"/>
      <c r="IG19" s="1523"/>
      <c r="IH19" s="1523"/>
      <c r="II19" s="1523"/>
      <c r="IJ19" s="1523"/>
      <c r="IK19" s="1523"/>
      <c r="IL19" s="1523"/>
      <c r="IM19" s="1523"/>
      <c r="IN19" s="1523"/>
    </row>
  </sheetData>
  <sheetProtection/>
  <mergeCells count="22">
    <mergeCell ref="B1:S1"/>
    <mergeCell ref="A2:T2"/>
    <mergeCell ref="A3:A8"/>
    <mergeCell ref="B3:B8"/>
    <mergeCell ref="C3:D4"/>
    <mergeCell ref="E3:E8"/>
    <mergeCell ref="F3:F8"/>
    <mergeCell ref="G3:G8"/>
    <mergeCell ref="H3:M3"/>
    <mergeCell ref="N3:S4"/>
    <mergeCell ref="C5:C8"/>
    <mergeCell ref="D5:D8"/>
    <mergeCell ref="I5:I8"/>
    <mergeCell ref="J5:J8"/>
    <mergeCell ref="K5:K8"/>
    <mergeCell ref="L5:L8"/>
    <mergeCell ref="N5:P5"/>
    <mergeCell ref="Q5:S5"/>
    <mergeCell ref="N7:S7"/>
    <mergeCell ref="H4:H8"/>
    <mergeCell ref="I4:L4"/>
    <mergeCell ref="M4:M8"/>
  </mergeCells>
  <printOptions horizontalCentered="1"/>
  <pageMargins left="0.31496062992125984" right="0.1968503937007874" top="0.3937007874015748" bottom="0.1968503937007874" header="0" footer="0"/>
  <pageSetup fitToHeight="7" fitToWidth="1" horizontalDpi="600" verticalDpi="600" orientation="landscape" paperSize="9" scale="83" r:id="rId1"/>
  <headerFooter alignWithMargins="0">
    <oddHeader>&amp;CСтраница &amp;P из &amp;N</oddHeader>
  </headerFooter>
  <colBreaks count="1" manualBreakCount="1">
    <brk id="19" max="1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2018-07-10T04:29:40Z</cp:lastPrinted>
  <dcterms:created xsi:type="dcterms:W3CDTF">2003-06-23T04:55:14Z</dcterms:created>
  <dcterms:modified xsi:type="dcterms:W3CDTF">2018-07-10T06:20:30Z</dcterms:modified>
  <cp:category/>
  <cp:version/>
  <cp:contentType/>
  <cp:contentStatus/>
</cp:coreProperties>
</file>